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INANCIJSKI PLANOVI\FINANCIJSKI PLAN 2024-2026\"/>
    </mc:Choice>
  </mc:AlternateContent>
  <bookViews>
    <workbookView xWindow="0" yWindow="0" windowWidth="28800" windowHeight="11130"/>
  </bookViews>
  <sheets>
    <sheet name="SAŽETAK" sheetId="1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9" r:id="rId5"/>
    <sheet name="Račun financiranja po izvorina" sheetId="10" r:id="rId6"/>
    <sheet name="POSEBNI DIO" sheetId="7" r:id="rId7"/>
  </sheets>
  <definedNames>
    <definedName name="_xlnm.Print_Titles" localSheetId="6">'POSEBNI DIO'!$1:$4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8" i="1"/>
  <c r="K11" i="1"/>
  <c r="K12" i="1"/>
  <c r="K13" i="1"/>
  <c r="K14" i="1"/>
  <c r="J9" i="1"/>
  <c r="J10" i="1"/>
  <c r="J11" i="1"/>
  <c r="J12" i="1"/>
  <c r="J13" i="1"/>
  <c r="J14" i="1"/>
  <c r="J8" i="1"/>
  <c r="I12" i="1"/>
  <c r="I9" i="1"/>
  <c r="I8" i="1" s="1"/>
  <c r="I14" i="1" s="1"/>
  <c r="I37" i="1"/>
  <c r="I33" i="1"/>
  <c r="I26" i="1"/>
  <c r="I21" i="1"/>
  <c r="I18" i="1"/>
  <c r="I13" i="1"/>
  <c r="I11" i="1"/>
  <c r="I28" i="3"/>
  <c r="G28" i="3"/>
  <c r="H28" i="3" s="1"/>
  <c r="G29" i="3"/>
  <c r="I27" i="3"/>
  <c r="I30" i="3"/>
  <c r="I31" i="3"/>
  <c r="I32" i="3"/>
  <c r="I33" i="3"/>
  <c r="I34" i="3"/>
  <c r="H27" i="3"/>
  <c r="H29" i="3"/>
  <c r="I29" i="3" s="1"/>
  <c r="H30" i="3"/>
  <c r="H31" i="3"/>
  <c r="H32" i="3"/>
  <c r="H33" i="3"/>
  <c r="H34" i="3"/>
  <c r="I11" i="3"/>
  <c r="I12" i="3"/>
  <c r="I14" i="3"/>
  <c r="I15" i="3"/>
  <c r="I16" i="3"/>
  <c r="I19" i="3"/>
  <c r="I20" i="3"/>
  <c r="I10" i="3"/>
  <c r="G16" i="3"/>
  <c r="H16" i="3" s="1"/>
  <c r="H12" i="3"/>
  <c r="H13" i="3"/>
  <c r="H14" i="3"/>
  <c r="H15" i="3"/>
  <c r="H17" i="3"/>
  <c r="H18" i="3"/>
  <c r="H19" i="3"/>
  <c r="H20" i="3"/>
  <c r="G33" i="3"/>
  <c r="G32" i="3"/>
  <c r="G26" i="3"/>
  <c r="G25" i="3" s="1"/>
  <c r="H25" i="3" s="1"/>
  <c r="I25" i="3" s="1"/>
  <c r="G27" i="3"/>
  <c r="G24" i="3"/>
  <c r="G20" i="3"/>
  <c r="G19" i="3"/>
  <c r="G17" i="3"/>
  <c r="G11" i="3"/>
  <c r="G10" i="3" s="1"/>
  <c r="H10" i="3" s="1"/>
  <c r="J19" i="7"/>
  <c r="J14" i="7"/>
  <c r="H10" i="8"/>
  <c r="H11" i="8"/>
  <c r="H14" i="8"/>
  <c r="H12" i="8"/>
  <c r="J16" i="7"/>
  <c r="J13" i="7"/>
  <c r="H34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33" i="8"/>
  <c r="F37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33" i="8"/>
  <c r="G11" i="5"/>
  <c r="G12" i="5"/>
  <c r="G13" i="5"/>
  <c r="G10" i="5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10" i="8"/>
  <c r="F14" i="8"/>
  <c r="F49" i="8"/>
  <c r="F44" i="8"/>
  <c r="F42" i="8"/>
  <c r="F40" i="8"/>
  <c r="F38" i="8"/>
  <c r="F33" i="8" s="1"/>
  <c r="F34" i="8"/>
  <c r="G34" i="8" s="1"/>
  <c r="F32" i="8"/>
  <c r="F27" i="8"/>
  <c r="F24" i="8"/>
  <c r="F21" i="8"/>
  <c r="F18" i="8"/>
  <c r="F15" i="8"/>
  <c r="F11" i="8"/>
  <c r="E12" i="5"/>
  <c r="F12" i="5" s="1"/>
  <c r="F13" i="5"/>
  <c r="E13" i="5"/>
  <c r="J15" i="7"/>
  <c r="J17" i="7"/>
  <c r="J18" i="7"/>
  <c r="J20" i="7"/>
  <c r="J21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60" i="7"/>
  <c r="J61" i="7"/>
  <c r="J62" i="7"/>
  <c r="J63" i="7"/>
  <c r="J64" i="7"/>
  <c r="J65" i="7"/>
  <c r="J66" i="7"/>
  <c r="J67" i="7"/>
  <c r="J68" i="7"/>
  <c r="J69" i="7"/>
  <c r="J70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5" i="7"/>
  <c r="J96" i="7"/>
  <c r="J97" i="7"/>
  <c r="J98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5" i="7"/>
  <c r="H18" i="7"/>
  <c r="H19" i="7"/>
  <c r="I22" i="1" l="1"/>
  <c r="I28" i="1" s="1"/>
  <c r="I29" i="1" s="1"/>
  <c r="H26" i="3"/>
  <c r="I26" i="3" s="1"/>
  <c r="H11" i="3"/>
  <c r="F10" i="8"/>
  <c r="E11" i="5"/>
  <c r="H103" i="7"/>
  <c r="H71" i="7" s="1"/>
  <c r="H102" i="7"/>
  <c r="H101" i="7" s="1"/>
  <c r="H100" i="7" s="1"/>
  <c r="H99" i="7" s="1"/>
  <c r="H97" i="7"/>
  <c r="H96" i="7" s="1"/>
  <c r="H95" i="7" s="1"/>
  <c r="H93" i="7"/>
  <c r="H92" i="7"/>
  <c r="H91" i="7" s="1"/>
  <c r="H90" i="7"/>
  <c r="H89" i="7"/>
  <c r="H88" i="7"/>
  <c r="H87" i="7" s="1"/>
  <c r="H86" i="7" s="1"/>
  <c r="H85" i="7"/>
  <c r="H84" i="7"/>
  <c r="H83" i="7" s="1"/>
  <c r="H82" i="7"/>
  <c r="H81" i="7"/>
  <c r="H80" i="7"/>
  <c r="H79" i="7" s="1"/>
  <c r="H77" i="7"/>
  <c r="H76" i="7"/>
  <c r="H75" i="7"/>
  <c r="H72" i="7"/>
  <c r="H68" i="7"/>
  <c r="H65" i="7"/>
  <c r="H64" i="7" s="1"/>
  <c r="H62" i="7"/>
  <c r="H56" i="7"/>
  <c r="H55" i="7"/>
  <c r="H53" i="7"/>
  <c r="H49" i="7"/>
  <c r="H48" i="7"/>
  <c r="H46" i="7"/>
  <c r="H42" i="7" s="1"/>
  <c r="H43" i="7"/>
  <c r="H40" i="7"/>
  <c r="H38" i="7"/>
  <c r="H37" i="7" s="1"/>
  <c r="H36" i="7" s="1"/>
  <c r="H34" i="7"/>
  <c r="H31" i="7"/>
  <c r="H30" i="7" s="1"/>
  <c r="H29" i="7" s="1"/>
  <c r="H26" i="7"/>
  <c r="H22" i="7" s="1"/>
  <c r="H23" i="7"/>
  <c r="H20" i="7"/>
  <c r="H17" i="7"/>
  <c r="H16" i="7" s="1"/>
  <c r="H11" i="7"/>
  <c r="H9" i="7"/>
  <c r="H8" i="7"/>
  <c r="H7" i="7"/>
  <c r="H6" i="7" s="1"/>
  <c r="H5" i="7" s="1"/>
  <c r="E10" i="5" l="1"/>
  <c r="F10" i="5" s="1"/>
  <c r="F11" i="5"/>
  <c r="H15" i="7"/>
  <c r="H14" i="7" s="1"/>
  <c r="H28" i="7"/>
  <c r="H13" i="8"/>
  <c r="H15" i="8"/>
  <c r="H16" i="8"/>
  <c r="H18" i="8"/>
  <c r="H19" i="8"/>
  <c r="H21" i="8"/>
  <c r="H22" i="8"/>
  <c r="H25" i="8"/>
  <c r="H26" i="8"/>
  <c r="K36" i="1"/>
  <c r="K34" i="1"/>
  <c r="J36" i="1"/>
  <c r="H13" i="7" l="1"/>
  <c r="G43" i="7"/>
  <c r="G68" i="7"/>
  <c r="G90" i="7"/>
  <c r="G23" i="7" s="1"/>
  <c r="G89" i="7"/>
  <c r="G103" i="7"/>
  <c r="G102" i="7" s="1"/>
  <c r="G101" i="7" s="1"/>
  <c r="G100" i="7" s="1"/>
  <c r="G99" i="7" s="1"/>
  <c r="G97" i="7"/>
  <c r="G96" i="7" s="1"/>
  <c r="G95" i="7" s="1"/>
  <c r="G93" i="7"/>
  <c r="G92" i="7" s="1"/>
  <c r="G91" i="7" s="1"/>
  <c r="G85" i="7"/>
  <c r="G84" i="7" s="1"/>
  <c r="G83" i="7" s="1"/>
  <c r="G82" i="7"/>
  <c r="G81" i="7" s="1"/>
  <c r="G80" i="7" s="1"/>
  <c r="G77" i="7"/>
  <c r="G76" i="7" s="1"/>
  <c r="G72" i="7"/>
  <c r="G65" i="7"/>
  <c r="G62" i="7"/>
  <c r="G56" i="7"/>
  <c r="G53" i="7"/>
  <c r="G49" i="7"/>
  <c r="G48" i="7" s="1"/>
  <c r="G46" i="7"/>
  <c r="G40" i="7"/>
  <c r="G38" i="7"/>
  <c r="G37" i="7" s="1"/>
  <c r="G34" i="7"/>
  <c r="G31" i="7"/>
  <c r="G26" i="7"/>
  <c r="G20" i="7"/>
  <c r="G17" i="7"/>
  <c r="G11" i="7"/>
  <c r="G9" i="7"/>
  <c r="D12" i="5"/>
  <c r="D13" i="5"/>
  <c r="E44" i="8"/>
  <c r="E34" i="8"/>
  <c r="E21" i="8"/>
  <c r="E15" i="8"/>
  <c r="E18" i="8"/>
  <c r="E49" i="8"/>
  <c r="E42" i="8"/>
  <c r="E40" i="8"/>
  <c r="E38" i="8"/>
  <c r="E32" i="8"/>
  <c r="E27" i="8"/>
  <c r="E24" i="8"/>
  <c r="E10" i="8" s="1"/>
  <c r="E11" i="8"/>
  <c r="F33" i="3"/>
  <c r="H12" i="1"/>
  <c r="G75" i="7" l="1"/>
  <c r="G8" i="7"/>
  <c r="G16" i="7"/>
  <c r="G71" i="7"/>
  <c r="G22" i="7"/>
  <c r="G15" i="7"/>
  <c r="G79" i="7"/>
  <c r="G64" i="7"/>
  <c r="G42" i="7"/>
  <c r="G30" i="7"/>
  <c r="G29" i="7" s="1"/>
  <c r="G88" i="7"/>
  <c r="G87" i="7" s="1"/>
  <c r="G86" i="7" s="1"/>
  <c r="G55" i="7"/>
  <c r="D11" i="5"/>
  <c r="D10" i="5" s="1"/>
  <c r="E33" i="8"/>
  <c r="F29" i="3"/>
  <c r="F28" i="3"/>
  <c r="G7" i="7" l="1"/>
  <c r="G14" i="7"/>
  <c r="G36" i="7"/>
  <c r="G28" i="7" l="1"/>
  <c r="G6" i="7"/>
  <c r="F27" i="3"/>
  <c r="F20" i="3"/>
  <c r="F32" i="3"/>
  <c r="F24" i="3"/>
  <c r="F19" i="3"/>
  <c r="F17" i="3"/>
  <c r="F11" i="3"/>
  <c r="F10" i="3" s="1"/>
  <c r="H37" i="1"/>
  <c r="H13" i="1"/>
  <c r="G5" i="7" l="1"/>
  <c r="G13" i="7"/>
  <c r="F26" i="3"/>
  <c r="H8" i="1"/>
  <c r="H33" i="1"/>
  <c r="H26" i="1"/>
  <c r="H21" i="1"/>
  <c r="H18" i="1"/>
  <c r="H11" i="1"/>
  <c r="F25" i="3" l="1"/>
  <c r="H14" i="1"/>
  <c r="F85" i="7"/>
  <c r="F82" i="7"/>
  <c r="D47" i="8"/>
  <c r="D36" i="8"/>
  <c r="D26" i="8"/>
  <c r="D13" i="8"/>
  <c r="E30" i="3"/>
  <c r="E16" i="3"/>
  <c r="E12" i="3"/>
  <c r="G12" i="1"/>
  <c r="G9" i="1"/>
  <c r="H22" i="1" l="1"/>
  <c r="H28" i="1" s="1"/>
  <c r="H29" i="1"/>
  <c r="G33" i="1"/>
  <c r="G26" i="1"/>
  <c r="G18" i="1"/>
  <c r="G13" i="1"/>
  <c r="G8" i="1"/>
  <c r="G21" i="1"/>
  <c r="E33" i="3"/>
  <c r="E32" i="3" s="1"/>
  <c r="E24" i="3"/>
  <c r="E34" i="3"/>
  <c r="E29" i="3"/>
  <c r="E28" i="3"/>
  <c r="E19" i="3"/>
  <c r="E17" i="3"/>
  <c r="E11" i="3"/>
  <c r="E10" i="3" s="1"/>
  <c r="D45" i="8"/>
  <c r="D44" i="8" s="1"/>
  <c r="D32" i="8"/>
  <c r="D25" i="8"/>
  <c r="D24" i="8" s="1"/>
  <c r="H24" i="8" s="1"/>
  <c r="D49" i="8"/>
  <c r="D42" i="8"/>
  <c r="D40" i="8"/>
  <c r="D38" i="8"/>
  <c r="D34" i="8"/>
  <c r="D27" i="8"/>
  <c r="D21" i="8"/>
  <c r="D18" i="8"/>
  <c r="D15" i="8"/>
  <c r="D11" i="8"/>
  <c r="C13" i="5"/>
  <c r="C12" i="5" s="1"/>
  <c r="C11" i="5" s="1"/>
  <c r="C10" i="5" s="1"/>
  <c r="F63" i="7"/>
  <c r="F62" i="7" s="1"/>
  <c r="F103" i="7"/>
  <c r="F102" i="7" s="1"/>
  <c r="F101" i="7" s="1"/>
  <c r="F100" i="7" s="1"/>
  <c r="F99" i="7" s="1"/>
  <c r="F97" i="7"/>
  <c r="F96" i="7" s="1"/>
  <c r="F95" i="7" s="1"/>
  <c r="F93" i="7"/>
  <c r="F92" i="7" s="1"/>
  <c r="F91" i="7" s="1"/>
  <c r="F90" i="7"/>
  <c r="F89" i="7"/>
  <c r="F84" i="7"/>
  <c r="F83" i="7" s="1"/>
  <c r="F81" i="7"/>
  <c r="F80" i="7"/>
  <c r="F77" i="7"/>
  <c r="F76" i="7" s="1"/>
  <c r="F72" i="7"/>
  <c r="F68" i="7"/>
  <c r="F65" i="7"/>
  <c r="F64" i="7" s="1"/>
  <c r="F56" i="7"/>
  <c r="F53" i="7"/>
  <c r="F49" i="7"/>
  <c r="F48" i="7" s="1"/>
  <c r="F46" i="7"/>
  <c r="F43" i="7"/>
  <c r="F40" i="7"/>
  <c r="F38" i="7"/>
  <c r="F37" i="7" s="1"/>
  <c r="F34" i="7"/>
  <c r="F33" i="7"/>
  <c r="F24" i="7" s="1"/>
  <c r="F23" i="7" s="1"/>
  <c r="F32" i="7"/>
  <c r="F26" i="7"/>
  <c r="F20" i="7"/>
  <c r="F17" i="7"/>
  <c r="F11" i="7"/>
  <c r="F9" i="7"/>
  <c r="F75" i="7" l="1"/>
  <c r="F8" i="7"/>
  <c r="F71" i="7"/>
  <c r="F22" i="7"/>
  <c r="D10" i="8"/>
  <c r="F42" i="7"/>
  <c r="F16" i="7"/>
  <c r="F31" i="7"/>
  <c r="F30" i="7" s="1"/>
  <c r="F88" i="7"/>
  <c r="F87" i="7" s="1"/>
  <c r="F86" i="7" s="1"/>
  <c r="F79" i="7"/>
  <c r="E26" i="3"/>
  <c r="G11" i="1"/>
  <c r="D33" i="8"/>
  <c r="F55" i="7"/>
  <c r="F36" i="7" s="1"/>
  <c r="E25" i="3" l="1"/>
  <c r="F15" i="7"/>
  <c r="F7" i="7"/>
  <c r="G14" i="1"/>
  <c r="F29" i="7"/>
  <c r="E56" i="7"/>
  <c r="E49" i="7"/>
  <c r="E17" i="7"/>
  <c r="F28" i="7" l="1"/>
  <c r="F6" i="7"/>
  <c r="F14" i="7"/>
  <c r="K22" i="1"/>
  <c r="J22" i="1"/>
  <c r="G22" i="1"/>
  <c r="G28" i="1" s="1"/>
  <c r="E33" i="7"/>
  <c r="E89" i="7"/>
  <c r="E90" i="7"/>
  <c r="E32" i="7"/>
  <c r="B13" i="5"/>
  <c r="B12" i="5" s="1"/>
  <c r="D12" i="3"/>
  <c r="D16" i="3"/>
  <c r="C25" i="8"/>
  <c r="C13" i="8"/>
  <c r="D33" i="3"/>
  <c r="D29" i="3"/>
  <c r="D28" i="3"/>
  <c r="F12" i="1"/>
  <c r="F13" i="1"/>
  <c r="F37" i="1"/>
  <c r="G34" i="1" s="1"/>
  <c r="G37" i="1" s="1"/>
  <c r="F21" i="1"/>
  <c r="F8" i="1"/>
  <c r="G29" i="1" l="1"/>
  <c r="J29" i="1" s="1"/>
  <c r="K29" i="1" s="1"/>
  <c r="J28" i="1"/>
  <c r="K28" i="1" s="1"/>
  <c r="F5" i="7"/>
  <c r="F13" i="7"/>
  <c r="F11" i="1"/>
  <c r="F14" i="1" s="1"/>
  <c r="F22" i="1" s="1"/>
  <c r="F28" i="1" s="1"/>
  <c r="E24" i="7"/>
  <c r="E77" i="7"/>
  <c r="E81" i="7"/>
  <c r="E72" i="7"/>
  <c r="E26" i="7"/>
  <c r="E23" i="7"/>
  <c r="E20" i="7"/>
  <c r="E11" i="7"/>
  <c r="E22" i="7" l="1"/>
  <c r="E16" i="7"/>
  <c r="E15" i="7" s="1"/>
  <c r="F29" i="1"/>
  <c r="C49" i="8"/>
  <c r="C44" i="8"/>
  <c r="C42" i="8"/>
  <c r="C40" i="8"/>
  <c r="C38" i="8"/>
  <c r="C34" i="8"/>
  <c r="C24" i="8"/>
  <c r="C15" i="8"/>
  <c r="C11" i="8"/>
  <c r="C33" i="8" l="1"/>
  <c r="D11" i="3"/>
  <c r="D26" i="3"/>
  <c r="C27" i="8" l="1"/>
  <c r="C21" i="8"/>
  <c r="C18" i="8"/>
  <c r="C10" i="8" l="1"/>
  <c r="E34" i="7"/>
  <c r="E103" i="7"/>
  <c r="E102" i="7" s="1"/>
  <c r="E101" i="7" s="1"/>
  <c r="E100" i="7" s="1"/>
  <c r="E99" i="7" s="1"/>
  <c r="D34" i="3"/>
  <c r="D32" i="3" s="1"/>
  <c r="D25" i="3" s="1"/>
  <c r="B11" i="5" l="1"/>
  <c r="B10" i="5" s="1"/>
  <c r="E31" i="7" l="1"/>
  <c r="E30" i="7" s="1"/>
  <c r="E97" i="7" l="1"/>
  <c r="E96" i="7" s="1"/>
  <c r="E93" i="7"/>
  <c r="E92" i="7" s="1"/>
  <c r="E88" i="7"/>
  <c r="E87" i="7" s="1"/>
  <c r="E80" i="7"/>
  <c r="E84" i="7"/>
  <c r="E83" i="7" s="1"/>
  <c r="E76" i="7"/>
  <c r="E71" i="7"/>
  <c r="E65" i="7"/>
  <c r="E68" i="7"/>
  <c r="E62" i="7"/>
  <c r="E55" i="7" s="1"/>
  <c r="E53" i="7"/>
  <c r="E48" i="7" s="1"/>
  <c r="E43" i="7"/>
  <c r="E46" i="7"/>
  <c r="E40" i="7"/>
  <c r="E38" i="7"/>
  <c r="E9" i="7"/>
  <c r="E8" i="7" l="1"/>
  <c r="E7" i="7" s="1"/>
  <c r="E6" i="7" s="1"/>
  <c r="E5" i="7" s="1"/>
  <c r="E79" i="7"/>
  <c r="E64" i="7"/>
  <c r="E42" i="7" l="1"/>
  <c r="E95" i="7"/>
  <c r="E91" i="7"/>
  <c r="E86" i="7"/>
  <c r="E75" i="7"/>
  <c r="E37" i="7" l="1"/>
  <c r="E14" i="7"/>
  <c r="E29" i="7" l="1"/>
  <c r="E28" i="7" s="1"/>
  <c r="E13" i="7" s="1"/>
  <c r="E36" i="7"/>
  <c r="D19" i="3"/>
  <c r="D17" i="3" l="1"/>
  <c r="D10" i="3" s="1"/>
</calcChain>
</file>

<file path=xl/sharedStrings.xml><?xml version="1.0" encoding="utf-8"?>
<sst xmlns="http://schemas.openxmlformats.org/spreadsheetml/2006/main" count="326" uniqueCount="152">
  <si>
    <t>PRIHODI UKUPNO</t>
  </si>
  <si>
    <t>RASHODI UKUPNO</t>
  </si>
  <si>
    <t>RAZLIKA - VIŠAK / MANJAK</t>
  </si>
  <si>
    <t>VIŠAK / MANJAK IZ PRETHODNE(IH) GODINE KOJI ĆE SE RASPOREDITI / POKRITI</t>
  </si>
  <si>
    <t>VIŠAK / MANJAK + NETO FINANCIRANJE</t>
  </si>
  <si>
    <t>Naziv prihoda</t>
  </si>
  <si>
    <t xml:space="preserve">A. RAČUN PRIHODA I RASHODA </t>
  </si>
  <si>
    <t>Razred</t>
  </si>
  <si>
    <t>Skupina</t>
  </si>
  <si>
    <t>Prihodi poslovanja</t>
  </si>
  <si>
    <t>Opći prihodi i primici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</si>
  <si>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</si>
  <si>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</si>
  <si>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</si>
  <si>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</si>
  <si>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</si>
  <si>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</si>
  <si>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</si>
  <si>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</si>
  <si>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</si>
  <si>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</si>
  <si>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Materijalni rashodi</t>
  </si>
  <si>
    <t>Vlastiti prihodi</t>
  </si>
  <si>
    <t>A) SAŽETAK RAČUNA PRIHODA I RASHODA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</si>
  <si>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</si>
  <si>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</si>
  <si>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</si>
  <si>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</si>
  <si>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</si>
  <si>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Prihodi od upravnih i administrativnih pristojbi, pristojbi po posebnim propisima i naknada</t>
  </si>
  <si>
    <t>Prihodi od prodaje proizvoda i robe te pruženih usluga i prihodi od donacija</t>
  </si>
  <si>
    <t>Donacije</t>
  </si>
  <si>
    <t>Opći prigodi i primici - Izvorna sredstva KZŽ</t>
  </si>
  <si>
    <t>Decentralizacija</t>
  </si>
  <si>
    <t>Vlastiti izvori</t>
  </si>
  <si>
    <t>Rezultat poslovanja</t>
  </si>
  <si>
    <t>Posebne namjene</t>
  </si>
  <si>
    <t>Financijski rashodi</t>
  </si>
  <si>
    <t>Naknade građanima i kućanstvimana temelju osiguranja i dr. naknade</t>
  </si>
  <si>
    <t>09 Obrazovanje</t>
  </si>
  <si>
    <t>091 Predškolsko i osnovno obrazovanje</t>
  </si>
  <si>
    <t>SVEUKUPNI PRIHOD ( 6 I 7)</t>
  </si>
  <si>
    <t>SVEUKUPNI RASHOD ( 3 I 4)</t>
  </si>
  <si>
    <t>OBRAZOVANJE</t>
  </si>
  <si>
    <t>PROGRAM 1000</t>
  </si>
  <si>
    <t>OSNOVNO OBRAZOVANJE - ZAKONSKI STANDARD</t>
  </si>
  <si>
    <t>Aktivnost A102000</t>
  </si>
  <si>
    <t>Redovni poslovi ustanova osnovnog obrazovanja</t>
  </si>
  <si>
    <t>Izvor financiranja 1.3.</t>
  </si>
  <si>
    <t>Aktivnost T103000</t>
  </si>
  <si>
    <t>PROGRAM 1003</t>
  </si>
  <si>
    <t>DOPUNSKI NASTAVNI I VANNASTAVNI PROGRAM ŠKOLA I OBRAZ.INSTIT.</t>
  </si>
  <si>
    <t>Izvor financiranja 1.1.</t>
  </si>
  <si>
    <t>Dopunska sred. za mat. rashode i opremu škole  e-Tehničar</t>
  </si>
  <si>
    <t>Projekt Baltazar</t>
  </si>
  <si>
    <t xml:space="preserve">Rashodi za zaposlene </t>
  </si>
  <si>
    <t>Aktivnost T103018</t>
  </si>
  <si>
    <t>Projekt Zalogajček</t>
  </si>
  <si>
    <t>Aktivnost A102001</t>
  </si>
  <si>
    <t>Izvor financiranja 2.1.</t>
  </si>
  <si>
    <t>Rashod za nabavu nefinancijske imovine</t>
  </si>
  <si>
    <t>Izvor financiranja 3.1.</t>
  </si>
  <si>
    <t>Izvor financiranja 4.3.</t>
  </si>
  <si>
    <t>Izvor financiranja 5.2.</t>
  </si>
  <si>
    <t>Ministarstvo</t>
  </si>
  <si>
    <t xml:space="preserve">Naknade građanima i kućanstvima na temelju osiguranja i druge naknade </t>
  </si>
  <si>
    <t>Izvor financiranja 5.4.</t>
  </si>
  <si>
    <t>JLS</t>
  </si>
  <si>
    <t>Ostale naknade</t>
  </si>
  <si>
    <t>SOCIJALNA SKRB</t>
  </si>
  <si>
    <t xml:space="preserve">PROGRAM 1001 </t>
  </si>
  <si>
    <t>SOCIJALNA ZAŠTITA - IZNAD STANDARDA</t>
  </si>
  <si>
    <t>Šifra</t>
  </si>
  <si>
    <t>Izvor financiranja 7.1.</t>
  </si>
  <si>
    <t>Aktivnost T103010</t>
  </si>
  <si>
    <t>Sufinanciranje nabave radnih bilježnica učenicima OŠ</t>
  </si>
  <si>
    <t>Pomoć obiteljima i samcima - Dječji proračun</t>
  </si>
  <si>
    <t>096 Dodatne usluge u obrazovanju</t>
  </si>
  <si>
    <t>Projekti EU</t>
  </si>
  <si>
    <t>Rashodi za dodatna ulaganja na nefinancijskoj imovini</t>
  </si>
  <si>
    <t xml:space="preserve">PROGRAM F01 </t>
  </si>
  <si>
    <t>EU FONDOVI</t>
  </si>
  <si>
    <t>Aktivnost K104011</t>
  </si>
  <si>
    <t>Izvor financiranja 5.3.</t>
  </si>
  <si>
    <t>Fond solidarnosti - vraćanje u ispravno stanje infrastrukture</t>
  </si>
  <si>
    <t>Ostali rashodi</t>
  </si>
  <si>
    <t>Proračun za 2024.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</si>
  <si>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</si>
  <si>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</si>
  <si>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</si>
  <si>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</si>
  <si>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D) VIŠEGODIŠNJI PLAN URAVNOTEŽENJA</t>
  </si>
  <si>
    <t>PRIJENOS VIŠKA / MANJKA IZ PRETHODNE(IH) GODINE</t>
  </si>
  <si>
    <t>VIŠAK / MANJAK TEKUĆE GODINE</t>
  </si>
  <si>
    <t>PRIJENOS VIŠKA / MANJKA U SLJEDEĆE RAZDOBLJE</t>
  </si>
  <si>
    <t>A. RAČUN PRIHODA I RASHODA</t>
  </si>
  <si>
    <t>PRIHODI POSLOVANJA PREMA IZVORIMA FINANCIRANJA</t>
  </si>
  <si>
    <t>PRIHODI POSLOVANJA PREMA EKONOMSKOJ KLASIFIKACIJI</t>
  </si>
  <si>
    <t>RASHODI POSLOVANJA PREMA EKONOMSKOJ KLASIFIKACIJI</t>
  </si>
  <si>
    <t>Prihodi od imovine (zatezne kamate)</t>
  </si>
  <si>
    <t>Brojčana oznaka i naziv</t>
  </si>
  <si>
    <t>1 opći prihodi i primici</t>
  </si>
  <si>
    <t>2 Donacije</t>
  </si>
  <si>
    <t>3 Vlastiti prihodi</t>
  </si>
  <si>
    <t>5 Pomoći</t>
  </si>
  <si>
    <t>4 Posebne namjene</t>
  </si>
  <si>
    <t>7 Prihodi od prodaje nefinancijske imovine</t>
  </si>
  <si>
    <t>RASHODI POSLOVANJA PREMA IZVORIMA FINANCIRANJA</t>
  </si>
  <si>
    <t>Dječji participativni proračun</t>
  </si>
  <si>
    <t>6 PRIHODI POSLOVANJA</t>
  </si>
  <si>
    <t>7 PRIHODI OD PRODAJE NEFINANCIJSKE IMOVINE</t>
  </si>
  <si>
    <t>3 RASHODI  POSLOVANJA</t>
  </si>
  <si>
    <t>4 RASHODI ZA NABAVU NEFINANCIJSKE IMOVINE</t>
  </si>
  <si>
    <t xml:space="preserve">C) PRENESENI VIŠAK ILI PRENESENI MANJAK </t>
  </si>
  <si>
    <t>VIŠAK / MANJAK + NETO FINANCIRANJE + PRIJENOS VIŠKA / MANJKA IZ PRETHODNE(IH) GODINE - PRIJENOS VIŠKA / MANJKA U SLJEDEĆE RAZDOBLJE</t>
  </si>
  <si>
    <t>* Napomena: Iznosi u stupcima Izvršenje 2022. preračunavaju se iz kuna u eure prema fiksnom tečaju konverzije (1 EUR=7,53450 kuna) i po pravilima za preračunavanje i zaokruživanje.</t>
  </si>
  <si>
    <t>B. RAČUN FINANCIRANJA PREMA EKONOMSKOJ KLASIFIKACIJI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</si>
  <si>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</si>
  <si>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</si>
  <si>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</si>
  <si>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</si>
  <si>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</si>
  <si>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</si>
  <si>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B. RAČUN FINANCIRANJA PREMA IZVORIMA FINANCIRANJA</t>
  </si>
  <si>
    <t>8 Namjenski primici od zaduživanja</t>
  </si>
  <si>
    <t xml:space="preserve">   81 Namjenski primici od zaduživanja</t>
  </si>
  <si>
    <t>…</t>
  </si>
  <si>
    <t>1 Opći prihodi i primici</t>
  </si>
  <si>
    <t xml:space="preserve">  11 Opći prihodi i primici</t>
  </si>
  <si>
    <t xml:space="preserve">  31 Vlastiti prihodi</t>
  </si>
  <si>
    <t>I. Izmjena proračuna za 2024.</t>
  </si>
  <si>
    <t>I. izmjena proračuna za 2024.</t>
  </si>
  <si>
    <t>II. izmjena proračuna za 2024.</t>
  </si>
  <si>
    <t xml:space="preserve">PRIJEDLOG - II. izmjena proračuna OSNOVNE ŠKOLE MARIJA BISTRICA ZA 2024. </t>
  </si>
  <si>
    <t>Višak prihoda poslovanja preneseni</t>
  </si>
  <si>
    <t>Manjak prihoda poslovanja preneseni</t>
  </si>
  <si>
    <t>II. Izmjena proračuna za 2024.</t>
  </si>
  <si>
    <t xml:space="preserve">GLAVNI PROGRAM B01 </t>
  </si>
  <si>
    <t>RKP:</t>
  </si>
  <si>
    <t>GLAVNI PROGRAM J01</t>
  </si>
  <si>
    <t>Aktivnost T103021</t>
  </si>
  <si>
    <t>Aktivnost T103025</t>
  </si>
  <si>
    <t>Projekt Školska shema 6</t>
  </si>
  <si>
    <t xml:space="preserve">Financiranje - ostali rashodi OŠ </t>
  </si>
  <si>
    <t>Financiranje - ostali rashodi OŠ (Pomoćnik 50% i ostali mf. rashodi, natjecanja)</t>
  </si>
  <si>
    <t>promjena iznos</t>
  </si>
  <si>
    <t>promjena %</t>
  </si>
  <si>
    <t>III. Izmjena proračuna za 2024.</t>
  </si>
  <si>
    <t xml:space="preserve">III. izmjena proračuna OSNOVNE ŠKOLE MARIJA BISTRICA ZA 2024. </t>
  </si>
  <si>
    <t>III. izmjena proračuna OŠ MARIJA BISTRICA ZA 2024.</t>
  </si>
  <si>
    <t>III. izmjena proračuna za 2024.</t>
  </si>
  <si>
    <t>III. izmjena proračuna OSNOVNE ŠKOLE MARIJA BISTRICA 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</si>
</sst>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233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3" fontId="2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1" fillId="0" borderId="0" xfId="0" quotePrefix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5" fillId="0" borderId="1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center" wrapText="1"/>
    </xf>
    <xf numFmtId="0" fontId="5" fillId="0" borderId="2" xfId="0" quotePrefix="1" applyNumberFormat="1" applyFont="1" applyFill="1" applyBorder="1" applyAlignment="1" applyProtection="1">
      <alignment horizontal="left"/>
    </xf>
    <xf numFmtId="0" fontId="9" fillId="3" borderId="1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2" fontId="5" fillId="4" borderId="3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4" fontId="5" fillId="4" borderId="3" xfId="0" applyNumberFormat="1" applyFont="1" applyFill="1" applyBorder="1" applyAlignment="1" applyProtection="1">
      <alignment horizontal="center" vertical="center" wrapText="1"/>
    </xf>
    <xf numFmtId="4" fontId="2" fillId="5" borderId="3" xfId="0" applyNumberFormat="1" applyFont="1" applyFill="1" applyBorder="1" applyAlignment="1">
      <alignment horizontal="right"/>
    </xf>
    <xf numFmtId="4" fontId="2" fillId="2" borderId="3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 applyProtection="1"/>
    <xf numFmtId="4" fontId="5" fillId="3" borderId="1" xfId="0" quotePrefix="1" applyNumberFormat="1" applyFont="1" applyFill="1" applyBorder="1" applyAlignment="1">
      <alignment horizontal="right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14" fillId="5" borderId="3" xfId="0" applyNumberFormat="1" applyFont="1" applyFill="1" applyBorder="1" applyAlignment="1" applyProtection="1">
      <alignment horizontal="left" vertical="center" wrapText="1"/>
    </xf>
    <xf numFmtId="2" fontId="14" fillId="5" borderId="3" xfId="0" applyNumberFormat="1" applyFont="1" applyFill="1" applyBorder="1" applyAlignment="1" applyProtection="1">
      <alignment horizontal="right" vertical="center" wrapText="1"/>
    </xf>
    <xf numFmtId="0" fontId="14" fillId="5" borderId="4" xfId="0" applyNumberFormat="1" applyFont="1" applyFill="1" applyBorder="1" applyAlignment="1" applyProtection="1">
      <alignment horizontal="left" vertical="center" wrapText="1"/>
    </xf>
    <xf numFmtId="4" fontId="14" fillId="5" borderId="3" xfId="0" applyNumberFormat="1" applyFont="1" applyFill="1" applyBorder="1" applyAlignment="1">
      <alignment horizontal="right"/>
    </xf>
    <xf numFmtId="0" fontId="14" fillId="6" borderId="3" xfId="0" applyNumberFormat="1" applyFont="1" applyFill="1" applyBorder="1" applyAlignment="1" applyProtection="1">
      <alignment horizontal="left" vertical="center" wrapText="1"/>
    </xf>
    <xf numFmtId="2" fontId="14" fillId="6" borderId="3" xfId="0" applyNumberFormat="1" applyFont="1" applyFill="1" applyBorder="1" applyAlignment="1" applyProtection="1">
      <alignment horizontal="right" vertical="center" wrapText="1"/>
    </xf>
    <xf numFmtId="0" fontId="14" fillId="6" borderId="4" xfId="0" applyNumberFormat="1" applyFont="1" applyFill="1" applyBorder="1" applyAlignment="1" applyProtection="1">
      <alignment horizontal="left" vertical="center" wrapText="1"/>
    </xf>
    <xf numFmtId="4" fontId="14" fillId="6" borderId="3" xfId="0" applyNumberFormat="1" applyFont="1" applyFill="1" applyBorder="1" applyAlignment="1">
      <alignment horizontal="right"/>
    </xf>
    <xf numFmtId="0" fontId="15" fillId="7" borderId="3" xfId="0" applyNumberFormat="1" applyFont="1" applyFill="1" applyBorder="1" applyAlignment="1" applyProtection="1">
      <alignment horizontal="left" vertical="center" wrapText="1"/>
    </xf>
    <xf numFmtId="2" fontId="5" fillId="7" borderId="3" xfId="0" applyNumberFormat="1" applyFont="1" applyFill="1" applyBorder="1" applyAlignment="1" applyProtection="1">
      <alignment horizontal="right" vertical="center" wrapText="1"/>
    </xf>
    <xf numFmtId="0" fontId="15" fillId="7" borderId="4" xfId="0" applyNumberFormat="1" applyFont="1" applyFill="1" applyBorder="1" applyAlignment="1" applyProtection="1">
      <alignment horizontal="left" vertical="center" wrapText="1"/>
    </xf>
    <xf numFmtId="4" fontId="2" fillId="7" borderId="3" xfId="0" applyNumberFormat="1" applyFont="1" applyFill="1" applyBorder="1" applyAlignment="1">
      <alignment horizontal="right"/>
    </xf>
    <xf numFmtId="4" fontId="5" fillId="7" borderId="3" xfId="0" applyNumberFormat="1" applyFont="1" applyFill="1" applyBorder="1" applyAlignment="1">
      <alignment horizontal="right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15" fillId="7" borderId="4" xfId="0" applyNumberFormat="1" applyFont="1" applyFill="1" applyBorder="1" applyAlignment="1" applyProtection="1">
      <alignment horizontal="left" vertical="center" wrapText="1"/>
    </xf>
    <xf numFmtId="0" fontId="5" fillId="6" borderId="3" xfId="0" applyNumberFormat="1" applyFont="1" applyFill="1" applyBorder="1" applyAlignment="1" applyProtection="1">
      <alignment horizontal="left" vertical="center" wrapText="1"/>
    </xf>
    <xf numFmtId="0" fontId="15" fillId="7" borderId="3" xfId="0" applyNumberFormat="1" applyFont="1" applyFill="1" applyBorder="1" applyAlignment="1" applyProtection="1">
      <alignment horizontal="left" vertical="center" wrapText="1"/>
    </xf>
    <xf numFmtId="4" fontId="5" fillId="0" borderId="3" xfId="0" applyNumberFormat="1" applyFont="1" applyBorder="1" applyAlignment="1">
      <alignment horizontal="right"/>
    </xf>
    <xf numFmtId="4" fontId="14" fillId="5" borderId="3" xfId="0" applyNumberFormat="1" applyFont="1" applyFill="1" applyBorder="1" applyAlignment="1" applyProtection="1">
      <alignment horizontal="right" vertical="center" wrapText="1"/>
    </xf>
    <xf numFmtId="4" fontId="14" fillId="6" borderId="3" xfId="0" applyNumberFormat="1" applyFont="1" applyFill="1" applyBorder="1" applyAlignment="1" applyProtection="1">
      <alignment horizontal="right" vertical="center" wrapText="1"/>
    </xf>
    <xf numFmtId="4" fontId="5" fillId="7" borderId="3" xfId="0" applyNumberFormat="1" applyFont="1" applyFill="1" applyBorder="1" applyAlignment="1" applyProtection="1">
      <alignment horizontal="right" vertical="center" wrapText="1"/>
    </xf>
    <xf numFmtId="4" fontId="2" fillId="0" borderId="3" xfId="0" applyNumberFormat="1" applyFont="1" applyFill="1" applyBorder="1" applyAlignment="1" applyProtection="1">
      <alignment horizontal="right" vertical="center" wrapText="1"/>
    </xf>
    <xf numFmtId="0" fontId="14" fillId="8" borderId="3" xfId="0" applyNumberFormat="1" applyFont="1" applyFill="1" applyBorder="1" applyAlignment="1" applyProtection="1">
      <alignment horizontal="center" vertical="center" wrapText="1"/>
    </xf>
    <xf numFmtId="2" fontId="14" fillId="8" borderId="3" xfId="0" applyNumberFormat="1" applyFont="1" applyFill="1" applyBorder="1" applyAlignment="1" applyProtection="1">
      <alignment horizontal="right" vertical="center" wrapText="1"/>
    </xf>
    <xf numFmtId="4" fontId="14" fillId="8" borderId="3" xfId="0" applyNumberFormat="1" applyFont="1" applyFill="1" applyBorder="1" applyAlignment="1" applyProtection="1">
      <alignment horizontal="right" vertical="center" wrapText="1"/>
    </xf>
    <xf numFmtId="0" fontId="14" fillId="8" borderId="4" xfId="0" applyNumberFormat="1" applyFont="1" applyFill="1" applyBorder="1" applyAlignment="1" applyProtection="1">
      <alignment horizontal="left" vertical="center" wrapText="1"/>
    </xf>
    <xf numFmtId="4" fontId="14" fillId="8" borderId="3" xfId="0" applyNumberFormat="1" applyFont="1" applyFill="1" applyBorder="1" applyAlignment="1">
      <alignment horizontal="right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4" fontId="5" fillId="2" borderId="3" xfId="0" applyNumberFormat="1" applyFont="1" applyFill="1" applyBorder="1" applyAlignment="1">
      <alignment horizontal="right"/>
    </xf>
    <xf numFmtId="4" fontId="0" fillId="0" borderId="0" xfId="0" applyNumberFormat="1"/>
    <xf numFmtId="0" fontId="16" fillId="0" borderId="0" xfId="0" quotePrefix="1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4" fontId="5" fillId="0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4" fontId="9" fillId="5" borderId="3" xfId="0" applyNumberFormat="1" applyFont="1" applyFill="1" applyBorder="1" applyAlignment="1" applyProtection="1">
      <alignment horizontal="right" vertical="center" wrapText="1"/>
    </xf>
    <xf numFmtId="4" fontId="5" fillId="5" borderId="3" xfId="0" applyNumberFormat="1" applyFont="1" applyFill="1" applyBorder="1" applyAlignment="1">
      <alignment horizontal="right"/>
    </xf>
    <xf numFmtId="4" fontId="5" fillId="4" borderId="4" xfId="0" applyNumberFormat="1" applyFont="1" applyFill="1" applyBorder="1" applyAlignment="1" applyProtection="1">
      <alignment horizontal="center" vertical="center" wrapText="1"/>
    </xf>
    <xf numFmtId="4" fontId="18" fillId="5" borderId="3" xfId="0" quotePrefix="1" applyNumberFormat="1" applyFont="1" applyFill="1" applyBorder="1" applyAlignment="1">
      <alignment horizontal="right" vertical="center" wrapText="1"/>
    </xf>
    <xf numFmtId="4" fontId="7" fillId="5" borderId="3" xfId="0" applyNumberFormat="1" applyFont="1" applyFill="1" applyBorder="1" applyAlignment="1" applyProtection="1">
      <alignment horizontal="right" vertical="center" wrapText="1"/>
    </xf>
    <xf numFmtId="0" fontId="0" fillId="2" borderId="0" xfId="0" applyFont="1" applyFill="1"/>
    <xf numFmtId="4" fontId="13" fillId="2" borderId="3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vertical="center" wrapText="1"/>
    </xf>
    <xf numFmtId="3" fontId="13" fillId="2" borderId="3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4" fontId="15" fillId="0" borderId="3" xfId="0" applyNumberFormat="1" applyFont="1" applyFill="1" applyBorder="1" applyAlignment="1" applyProtection="1">
      <alignment horizontal="right" vertical="center" wrapText="1"/>
    </xf>
    <xf numFmtId="4" fontId="5" fillId="2" borderId="4" xfId="0" applyNumberFormat="1" applyFont="1" applyFill="1" applyBorder="1" applyAlignment="1" applyProtection="1">
      <alignment horizontal="right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wrapText="1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center" vertical="center" wrapText="1"/>
    </xf>
    <xf numFmtId="4" fontId="5" fillId="3" borderId="3" xfId="0" applyNumberFormat="1" applyFont="1" applyFill="1" applyBorder="1" applyAlignment="1">
      <alignment horizontal="right"/>
    </xf>
    <xf numFmtId="4" fontId="10" fillId="0" borderId="0" xfId="0" applyNumberFormat="1" applyFont="1" applyAlignment="1">
      <alignment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19" fillId="0" borderId="0" xfId="0" applyNumberFormat="1" applyFont="1" applyAlignment="1">
      <alignment wrapText="1"/>
    </xf>
    <xf numFmtId="4" fontId="7" fillId="0" borderId="0" xfId="0" applyNumberFormat="1" applyFont="1" applyFill="1" applyBorder="1" applyAlignment="1" applyProtection="1"/>
    <xf numFmtId="4" fontId="9" fillId="2" borderId="3" xfId="0" applyNumberFormat="1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4" fontId="2" fillId="5" borderId="3" xfId="0" applyNumberFormat="1" applyFont="1" applyFill="1" applyBorder="1" applyAlignment="1">
      <alignment horizontal="right" vertical="center"/>
    </xf>
    <xf numFmtId="4" fontId="13" fillId="2" borderId="3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0" fillId="0" borderId="0" xfId="0" applyFont="1" applyAlignment="1">
      <alignment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4" fillId="6" borderId="4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8" fillId="2" borderId="1" xfId="0" quotePrefix="1" applyFont="1" applyFill="1" applyBorder="1" applyAlignment="1">
      <alignment horizontal="left" vertical="center"/>
    </xf>
    <xf numFmtId="0" fontId="8" fillId="2" borderId="4" xfId="0" quotePrefix="1" applyFont="1" applyFill="1" applyBorder="1" applyAlignment="1">
      <alignment horizontal="left" vertical="center"/>
    </xf>
    <xf numFmtId="0" fontId="20" fillId="2" borderId="4" xfId="0" quotePrefix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4" fontId="0" fillId="0" borderId="3" xfId="0" applyNumberFormat="1" applyBorder="1"/>
    <xf numFmtId="9" fontId="0" fillId="0" borderId="3" xfId="1" applyFont="1" applyBorder="1"/>
    <xf numFmtId="10" fontId="0" fillId="0" borderId="3" xfId="1" applyNumberFormat="1" applyFont="1" applyBorder="1"/>
    <xf numFmtId="9" fontId="0" fillId="0" borderId="0" xfId="1" applyFont="1"/>
    <xf numFmtId="4" fontId="0" fillId="5" borderId="3" xfId="0" applyNumberFormat="1" applyFill="1" applyBorder="1"/>
    <xf numFmtId="9" fontId="0" fillId="5" borderId="3" xfId="1" applyFont="1" applyFill="1" applyBorder="1"/>
    <xf numFmtId="10" fontId="0" fillId="0" borderId="3" xfId="0" applyNumberFormat="1" applyBorder="1"/>
    <xf numFmtId="4" fontId="0" fillId="4" borderId="3" xfId="0" applyNumberFormat="1" applyFill="1" applyBorder="1"/>
    <xf numFmtId="9" fontId="0" fillId="4" borderId="3" xfId="1" applyFont="1" applyFill="1" applyBorder="1"/>
    <xf numFmtId="4" fontId="0" fillId="4" borderId="0" xfId="0" applyNumberFormat="1" applyFill="1"/>
    <xf numFmtId="9" fontId="0" fillId="4" borderId="0" xfId="1" applyFont="1" applyFill="1"/>
    <xf numFmtId="4" fontId="22" fillId="5" borderId="3" xfId="0" applyNumberFormat="1" applyFont="1" applyFill="1" applyBorder="1"/>
    <xf numFmtId="9" fontId="22" fillId="5" borderId="3" xfId="1" applyFont="1" applyFill="1" applyBorder="1"/>
    <xf numFmtId="4" fontId="0" fillId="8" borderId="3" xfId="0" applyNumberFormat="1" applyFill="1" applyBorder="1"/>
    <xf numFmtId="9" fontId="0" fillId="8" borderId="3" xfId="1" applyFont="1" applyFill="1" applyBorder="1"/>
    <xf numFmtId="4" fontId="0" fillId="2" borderId="3" xfId="0" applyNumberFormat="1" applyFill="1" applyBorder="1"/>
    <xf numFmtId="9" fontId="0" fillId="2" borderId="3" xfId="1" applyFont="1" applyFill="1" applyBorder="1"/>
    <xf numFmtId="0" fontId="11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9" fillId="5" borderId="2" xfId="0" applyNumberFormat="1" applyFont="1" applyFill="1" applyBorder="1" applyAlignment="1" applyProtection="1">
      <alignment horizontal="left" vertical="center" wrapText="1"/>
    </xf>
    <xf numFmtId="0" fontId="9" fillId="5" borderId="4" xfId="0" applyNumberFormat="1" applyFont="1" applyFill="1" applyBorder="1" applyAlignment="1" applyProtection="1">
      <alignment horizontal="left" vertical="center" wrapText="1"/>
    </xf>
    <xf numFmtId="0" fontId="9" fillId="5" borderId="2" xfId="0" quotePrefix="1" applyFont="1" applyFill="1" applyBorder="1" applyAlignment="1">
      <alignment horizontal="left" vertical="center"/>
    </xf>
    <xf numFmtId="0" fontId="9" fillId="5" borderId="4" xfId="0" quotePrefix="1" applyFont="1" applyFill="1" applyBorder="1" applyAlignment="1">
      <alignment horizontal="left" vertical="center"/>
    </xf>
    <xf numFmtId="0" fontId="9" fillId="5" borderId="1" xfId="0" applyNumberFormat="1" applyFont="1" applyFill="1" applyBorder="1" applyAlignment="1" applyProtection="1">
      <alignment horizontal="left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5" fillId="7" borderId="1" xfId="0" applyNumberFormat="1" applyFont="1" applyFill="1" applyBorder="1" applyAlignment="1" applyProtection="1">
      <alignment horizontal="left" vertical="center" wrapText="1"/>
    </xf>
    <xf numFmtId="0" fontId="15" fillId="7" borderId="2" xfId="0" applyNumberFormat="1" applyFont="1" applyFill="1" applyBorder="1" applyAlignment="1" applyProtection="1">
      <alignment horizontal="left" vertical="center" wrapText="1"/>
    </xf>
    <xf numFmtId="0" fontId="15" fillId="7" borderId="4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14" fillId="8" borderId="3" xfId="0" applyNumberFormat="1" applyFont="1" applyFill="1" applyBorder="1" applyAlignment="1" applyProtection="1">
      <alignment horizontal="left" vertical="center" wrapText="1"/>
    </xf>
    <xf numFmtId="0" fontId="5" fillId="5" borderId="3" xfId="0" applyNumberFormat="1" applyFont="1" applyFill="1" applyBorder="1" applyAlignment="1" applyProtection="1">
      <alignment horizontal="left" vertical="center" wrapText="1"/>
    </xf>
    <xf numFmtId="0" fontId="5" fillId="6" borderId="3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14" fillId="6" borderId="1" xfId="0" applyNumberFormat="1" applyFont="1" applyFill="1" applyBorder="1" applyAlignment="1" applyProtection="1">
      <alignment horizontal="left" vertical="center" wrapText="1"/>
    </xf>
    <xf numFmtId="0" fontId="14" fillId="6" borderId="2" xfId="0" applyNumberFormat="1" applyFont="1" applyFill="1" applyBorder="1" applyAlignment="1" applyProtection="1">
      <alignment horizontal="left" vertical="center" wrapText="1"/>
    </xf>
    <xf numFmtId="0" fontId="14" fillId="6" borderId="4" xfId="0" applyNumberFormat="1" applyFont="1" applyFill="1" applyBorder="1" applyAlignment="1" applyProtection="1">
      <alignment horizontal="left" vertical="center" wrapText="1"/>
    </xf>
    <xf numFmtId="0" fontId="15" fillId="7" borderId="3" xfId="0" applyNumberFormat="1" applyFont="1" applyFill="1" applyBorder="1" applyAlignment="1" applyProtection="1">
      <alignment horizontal="left" vertical="center" wrapText="1"/>
    </xf>
    <xf numFmtId="0" fontId="14" fillId="5" borderId="1" xfId="0" applyNumberFormat="1" applyFont="1" applyFill="1" applyBorder="1" applyAlignment="1" applyProtection="1">
      <alignment horizontal="left" vertical="center" wrapText="1"/>
    </xf>
    <xf numFmtId="0" fontId="14" fillId="5" borderId="2" xfId="0" applyNumberFormat="1" applyFont="1" applyFill="1" applyBorder="1" applyAlignment="1" applyProtection="1">
      <alignment horizontal="left" vertical="center" wrapText="1"/>
    </xf>
    <xf numFmtId="0" fontId="14" fillId="5" borderId="4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5" fillId="8" borderId="1" xfId="0" applyNumberFormat="1" applyFont="1" applyFill="1" applyBorder="1" applyAlignment="1" applyProtection="1">
      <alignment horizontal="left" vertical="center" wrapText="1"/>
    </xf>
    <xf numFmtId="0" fontId="5" fillId="8" borderId="2" xfId="0" applyNumberFormat="1" applyFont="1" applyFill="1" applyBorder="1" applyAlignment="1" applyProtection="1">
      <alignment horizontal="left" vertical="center" wrapText="1"/>
    </xf>
    <xf numFmtId="0" fontId="5" fillId="8" borderId="4" xfId="0" applyNumberFormat="1" applyFont="1" applyFill="1" applyBorder="1" applyAlignment="1" applyProtection="1">
      <alignment horizontal="left" vertical="center" wrapText="1"/>
    </xf>
    <xf numFmtId="0" fontId="5" fillId="8" borderId="3" xfId="0" applyNumberFormat="1" applyFont="1" applyFill="1" applyBorder="1" applyAlignment="1" applyProtection="1">
      <alignment horizontal="left" vertical="center" wrapText="1"/>
    </xf>
    <xf numFmtId="4" fontId="0" fillId="5" borderId="0" xfId="0" applyNumberFormat="1" applyFill="1"/>
    <xf numFmtId="4" fontId="0" fillId="2" borderId="3" xfId="0" applyNumberFormat="1" applyFill="1" applyBorder="1" applyAlignment="1">
      <alignment horizontal="center" vertical="center"/>
    </xf>
    <xf numFmtId="4" fontId="0" fillId="2" borderId="3" xfId="0" applyNumberFormat="1" applyFill="1" applyBorder="1" applyAlignment="1">
      <alignment vertical="center"/>
    </xf>
    <xf numFmtId="9" fontId="0" fillId="2" borderId="3" xfId="1" applyFont="1" applyFill="1" applyBorder="1" applyAlignment="1">
      <alignment vertical="center"/>
    </xf>
    <xf numFmtId="4" fontId="0" fillId="5" borderId="3" xfId="0" applyNumberFormat="1" applyFill="1" applyBorder="1" applyAlignment="1">
      <alignment vertical="center"/>
    </xf>
    <xf numFmtId="9" fontId="0" fillId="5" borderId="3" xfId="1" applyFont="1" applyFill="1" applyBorder="1" applyAlignment="1">
      <alignment vertical="center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zoomScaleNormal="100" workbookViewId="0">
      <selection activeCell="N36" sqref="N36"/>
    </sheetView>
  </sheetViews>
  <sheetFormatPr defaultRowHeight="15" x14ac:dyDescent="0.25"/>
  <cols>
    <col min="5" max="5" width="15.5703125" customWidth="1"/>
    <col min="6" max="9" width="24.5703125" style="80" customWidth="1"/>
    <col min="10" max="10" width="12.28515625" customWidth="1"/>
    <col min="11" max="11" width="9.140625" customWidth="1"/>
  </cols>
  <sheetData>
    <row r="1" spans="1:11" ht="42" customHeight="1" x14ac:dyDescent="0.25">
      <c r="A1" s="174" t="s">
        <v>151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8" customHeight="1" x14ac:dyDescent="0.25">
      <c r="A2" s="1"/>
      <c r="B2" s="1"/>
      <c r="C2" s="1"/>
      <c r="D2" s="1"/>
      <c r="E2" s="1"/>
      <c r="F2" s="106"/>
      <c r="G2" s="106"/>
      <c r="H2" s="106"/>
      <c r="I2" s="106"/>
    </row>
    <row r="3" spans="1:11" ht="15.75" customHeight="1" x14ac:dyDescent="0.25">
      <c r="A3" s="174" t="s">
        <v>20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1" ht="18" x14ac:dyDescent="0.25">
      <c r="A4" s="1"/>
      <c r="B4" s="1"/>
      <c r="C4" s="1"/>
      <c r="D4" s="1"/>
      <c r="E4" s="1"/>
      <c r="F4" s="106"/>
      <c r="G4" s="106"/>
      <c r="H4" s="106"/>
      <c r="I4" s="106"/>
    </row>
    <row r="5" spans="1:11" ht="18" customHeight="1" x14ac:dyDescent="0.25">
      <c r="A5" s="174" t="s">
        <v>23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1" ht="29.25" customHeight="1" x14ac:dyDescent="0.25">
      <c r="A6" s="165"/>
      <c r="B6" s="166"/>
      <c r="C6" s="166"/>
      <c r="D6" s="166"/>
      <c r="E6" s="166"/>
      <c r="F6" s="166"/>
      <c r="G6" s="129"/>
      <c r="H6" s="131"/>
      <c r="I6" s="144"/>
    </row>
    <row r="7" spans="1:11" ht="25.5" x14ac:dyDescent="0.25">
      <c r="A7" s="17"/>
      <c r="B7" s="18"/>
      <c r="C7" s="18"/>
      <c r="D7" s="19"/>
      <c r="E7" s="20"/>
      <c r="F7" s="107" t="s">
        <v>86</v>
      </c>
      <c r="G7" s="107" t="s">
        <v>131</v>
      </c>
      <c r="H7" s="107" t="s">
        <v>132</v>
      </c>
      <c r="I7" s="107" t="s">
        <v>150</v>
      </c>
      <c r="J7" s="107" t="s">
        <v>145</v>
      </c>
      <c r="K7" s="107" t="s">
        <v>146</v>
      </c>
    </row>
    <row r="8" spans="1:11" x14ac:dyDescent="0.25">
      <c r="A8" s="171" t="s">
        <v>0</v>
      </c>
      <c r="B8" s="172"/>
      <c r="C8" s="172"/>
      <c r="D8" s="172"/>
      <c r="E8" s="173"/>
      <c r="F8" s="108">
        <f t="shared" ref="F8" si="0">F9+F10</f>
        <v>2490397</v>
      </c>
      <c r="G8" s="108">
        <f t="shared" ref="G8:H8" si="1">G9+G10</f>
        <v>2497554</v>
      </c>
      <c r="H8" s="108">
        <f t="shared" si="1"/>
        <v>2869593.96</v>
      </c>
      <c r="I8" s="108">
        <f t="shared" ref="I8" si="2">I9+I10</f>
        <v>2885980.68</v>
      </c>
      <c r="J8" s="148">
        <f>I8-H8</f>
        <v>16386.720000000205</v>
      </c>
      <c r="K8" s="150">
        <f>J8/H8</f>
        <v>5.7104664382553287E-3</v>
      </c>
    </row>
    <row r="9" spans="1:11" x14ac:dyDescent="0.25">
      <c r="A9" s="176" t="s">
        <v>109</v>
      </c>
      <c r="B9" s="170"/>
      <c r="C9" s="170"/>
      <c r="D9" s="170"/>
      <c r="E9" s="168"/>
      <c r="F9" s="87">
        <v>2490397</v>
      </c>
      <c r="G9" s="87">
        <f>2490397+2297+4860</f>
        <v>2497554</v>
      </c>
      <c r="H9" s="87">
        <v>2869593.96</v>
      </c>
      <c r="I9" s="87">
        <f>2869593.96+16386.72</f>
        <v>2885980.68</v>
      </c>
      <c r="J9" s="148">
        <f t="shared" ref="J9:J14" si="3">I9-H9</f>
        <v>16386.720000000205</v>
      </c>
      <c r="K9" s="150">
        <f>J9/H9</f>
        <v>5.7104664382553287E-3</v>
      </c>
    </row>
    <row r="10" spans="1:11" x14ac:dyDescent="0.25">
      <c r="A10" s="177" t="s">
        <v>110</v>
      </c>
      <c r="B10" s="168"/>
      <c r="C10" s="168"/>
      <c r="D10" s="168"/>
      <c r="E10" s="168"/>
      <c r="F10" s="87">
        <v>0</v>
      </c>
      <c r="G10" s="87">
        <v>0</v>
      </c>
      <c r="H10" s="87">
        <v>0</v>
      </c>
      <c r="I10" s="87">
        <v>0</v>
      </c>
      <c r="J10" s="148">
        <f t="shared" si="3"/>
        <v>0</v>
      </c>
      <c r="K10" s="150">
        <v>0</v>
      </c>
    </row>
    <row r="11" spans="1:11" x14ac:dyDescent="0.25">
      <c r="A11" s="21" t="s">
        <v>1</v>
      </c>
      <c r="B11" s="101"/>
      <c r="C11" s="101"/>
      <c r="D11" s="101"/>
      <c r="E11" s="101"/>
      <c r="F11" s="108">
        <f t="shared" ref="F11" si="4">F12+F13</f>
        <v>2493897</v>
      </c>
      <c r="G11" s="108">
        <f t="shared" ref="G11:H11" si="5">G12+G13</f>
        <v>2501054</v>
      </c>
      <c r="H11" s="108">
        <f t="shared" si="5"/>
        <v>2868163.3800000004</v>
      </c>
      <c r="I11" s="108">
        <f t="shared" ref="I11" si="6">I12+I13</f>
        <v>2884550.1000000006</v>
      </c>
      <c r="J11" s="148">
        <f t="shared" si="3"/>
        <v>16386.720000000205</v>
      </c>
      <c r="K11" s="150">
        <f t="shared" ref="K9:K14" si="7">J11/H11</f>
        <v>5.7133146996668658E-3</v>
      </c>
    </row>
    <row r="12" spans="1:11" x14ac:dyDescent="0.25">
      <c r="A12" s="169" t="s">
        <v>111</v>
      </c>
      <c r="B12" s="170"/>
      <c r="C12" s="170"/>
      <c r="D12" s="170"/>
      <c r="E12" s="170"/>
      <c r="F12" s="87">
        <f>2419358+51099</f>
        <v>2470457</v>
      </c>
      <c r="G12" s="87">
        <f>2419358+51099+900+4860</f>
        <v>2476217</v>
      </c>
      <c r="H12" s="87">
        <f>86884.18+2749257.2</f>
        <v>2836141.3800000004</v>
      </c>
      <c r="I12" s="87">
        <f>86884.18+2749257.2+16386.72</f>
        <v>2852528.1000000006</v>
      </c>
      <c r="J12" s="148">
        <f t="shared" si="3"/>
        <v>16386.720000000205</v>
      </c>
      <c r="K12" s="150">
        <f t="shared" si="7"/>
        <v>5.7778219786773126E-3</v>
      </c>
    </row>
    <row r="13" spans="1:11" x14ac:dyDescent="0.25">
      <c r="A13" s="167" t="s">
        <v>112</v>
      </c>
      <c r="B13" s="168"/>
      <c r="C13" s="168"/>
      <c r="D13" s="168"/>
      <c r="E13" s="168"/>
      <c r="F13" s="66">
        <f>23240+200</f>
        <v>23440</v>
      </c>
      <c r="G13" s="66">
        <f>23240+200+1397</f>
        <v>24837</v>
      </c>
      <c r="H13" s="66">
        <f>200+31822</f>
        <v>32022</v>
      </c>
      <c r="I13" s="66">
        <f>200+31822</f>
        <v>32022</v>
      </c>
      <c r="J13" s="148">
        <f t="shared" si="3"/>
        <v>0</v>
      </c>
      <c r="K13" s="150">
        <f t="shared" si="7"/>
        <v>0</v>
      </c>
    </row>
    <row r="14" spans="1:11" x14ac:dyDescent="0.25">
      <c r="A14" s="178" t="s">
        <v>2</v>
      </c>
      <c r="B14" s="172"/>
      <c r="C14" s="172"/>
      <c r="D14" s="172"/>
      <c r="E14" s="172"/>
      <c r="F14" s="108">
        <f t="shared" ref="F14" si="8">F8-F11</f>
        <v>-3500</v>
      </c>
      <c r="G14" s="108">
        <f t="shared" ref="G14:H14" si="9">G8-G11</f>
        <v>-3500</v>
      </c>
      <c r="H14" s="108">
        <f t="shared" si="9"/>
        <v>1430.5799999996088</v>
      </c>
      <c r="I14" s="108">
        <f t="shared" ref="I14" si="10">I8-I11</f>
        <v>1430.5799999996088</v>
      </c>
      <c r="J14" s="148">
        <f t="shared" si="3"/>
        <v>0</v>
      </c>
      <c r="K14" s="150">
        <f t="shared" si="7"/>
        <v>0</v>
      </c>
    </row>
    <row r="15" spans="1:11" ht="18" x14ac:dyDescent="0.25">
      <c r="A15" s="1"/>
      <c r="B15" s="15"/>
      <c r="C15" s="15"/>
      <c r="D15" s="15"/>
      <c r="E15" s="15"/>
      <c r="F15" s="32"/>
      <c r="G15" s="32"/>
      <c r="H15" s="32"/>
      <c r="I15" s="32"/>
    </row>
    <row r="16" spans="1:11" ht="18" customHeight="1" x14ac:dyDescent="0.25">
      <c r="A16" s="174" t="s">
        <v>87</v>
      </c>
      <c r="B16" s="175"/>
      <c r="C16" s="175"/>
      <c r="D16" s="175"/>
      <c r="E16" s="175"/>
      <c r="F16" s="175"/>
      <c r="G16" s="127"/>
      <c r="H16" s="132"/>
      <c r="I16" s="142"/>
    </row>
    <row r="17" spans="1:11" ht="18" x14ac:dyDescent="0.25">
      <c r="A17" s="1"/>
      <c r="B17" s="15"/>
      <c r="C17" s="15"/>
      <c r="D17" s="15"/>
      <c r="E17" s="15"/>
      <c r="F17" s="32"/>
      <c r="G17" s="32"/>
      <c r="H17" s="32"/>
      <c r="I17" s="32"/>
    </row>
    <row r="18" spans="1:11" ht="29.25" customHeight="1" x14ac:dyDescent="0.25">
      <c r="A18" s="17"/>
      <c r="B18" s="18"/>
      <c r="C18" s="18"/>
      <c r="D18" s="19"/>
      <c r="E18" s="20"/>
      <c r="F18" s="107" t="s">
        <v>86</v>
      </c>
      <c r="G18" s="107" t="str">
        <f>G7</f>
        <v>I. izmjena proračuna za 2024.</v>
      </c>
      <c r="H18" s="107" t="str">
        <f>H7</f>
        <v>II. izmjena proračuna za 2024.</v>
      </c>
      <c r="I18" s="107" t="str">
        <f>I7</f>
        <v>III. izmjena proračuna za 2024.</v>
      </c>
      <c r="J18" s="107" t="s">
        <v>145</v>
      </c>
      <c r="K18" s="107" t="s">
        <v>146</v>
      </c>
    </row>
    <row r="19" spans="1:11" x14ac:dyDescent="0.25">
      <c r="A19" s="167" t="s">
        <v>88</v>
      </c>
      <c r="B19" s="168"/>
      <c r="C19" s="168"/>
      <c r="D19" s="168"/>
      <c r="E19" s="168"/>
      <c r="F19" s="66"/>
      <c r="G19" s="66"/>
      <c r="H19" s="66"/>
      <c r="I19" s="66"/>
      <c r="J19" s="147"/>
      <c r="K19" s="147"/>
    </row>
    <row r="20" spans="1:11" x14ac:dyDescent="0.25">
      <c r="A20" s="167" t="s">
        <v>89</v>
      </c>
      <c r="B20" s="168"/>
      <c r="C20" s="168"/>
      <c r="D20" s="168"/>
      <c r="E20" s="168"/>
      <c r="F20" s="66"/>
      <c r="G20" s="66"/>
      <c r="H20" s="66"/>
      <c r="I20" s="66"/>
      <c r="J20" s="147"/>
      <c r="K20" s="147"/>
    </row>
    <row r="21" spans="1:11" x14ac:dyDescent="0.25">
      <c r="A21" s="178" t="s">
        <v>90</v>
      </c>
      <c r="B21" s="172"/>
      <c r="C21" s="172"/>
      <c r="D21" s="172"/>
      <c r="E21" s="172"/>
      <c r="F21" s="108">
        <f t="shared" ref="F21" si="11">F19-F20</f>
        <v>0</v>
      </c>
      <c r="G21" s="108">
        <f t="shared" ref="G21:H21" si="12">G19-G20</f>
        <v>0</v>
      </c>
      <c r="H21" s="108">
        <f t="shared" si="12"/>
        <v>0</v>
      </c>
      <c r="I21" s="108">
        <f t="shared" ref="I21" si="13">I19-I20</f>
        <v>0</v>
      </c>
      <c r="J21" s="147"/>
      <c r="K21" s="147"/>
    </row>
    <row r="22" spans="1:11" x14ac:dyDescent="0.25">
      <c r="A22" s="178" t="s">
        <v>4</v>
      </c>
      <c r="B22" s="172"/>
      <c r="C22" s="172"/>
      <c r="D22" s="172"/>
      <c r="E22" s="172"/>
      <c r="F22" s="108">
        <f t="shared" ref="F22" si="14">F14+F21</f>
        <v>-3500</v>
      </c>
      <c r="G22" s="108">
        <f t="shared" ref="G22" si="15">G14+G21</f>
        <v>-3500</v>
      </c>
      <c r="H22" s="108">
        <f>H14+H21</f>
        <v>1430.5799999996088</v>
      </c>
      <c r="I22" s="108">
        <f>I14+I21</f>
        <v>1430.5799999996088</v>
      </c>
      <c r="J22" s="148">
        <f>J14</f>
        <v>0</v>
      </c>
      <c r="K22" s="154">
        <f>K14</f>
        <v>0</v>
      </c>
    </row>
    <row r="23" spans="1:11" ht="18" x14ac:dyDescent="0.25">
      <c r="A23" s="14"/>
      <c r="B23" s="15"/>
      <c r="C23" s="15"/>
      <c r="D23" s="15"/>
      <c r="E23" s="15"/>
      <c r="F23" s="32"/>
      <c r="G23" s="32"/>
      <c r="H23" s="32"/>
      <c r="I23" s="32"/>
    </row>
    <row r="24" spans="1:11" ht="18" customHeight="1" x14ac:dyDescent="0.25">
      <c r="A24" s="174" t="s">
        <v>113</v>
      </c>
      <c r="B24" s="175"/>
      <c r="C24" s="175"/>
      <c r="D24" s="175"/>
      <c r="E24" s="175"/>
      <c r="F24" s="175"/>
      <c r="G24" s="127"/>
      <c r="H24" s="132"/>
      <c r="I24" s="142"/>
    </row>
    <row r="25" spans="1:11" ht="18" customHeight="1" x14ac:dyDescent="0.25">
      <c r="A25" s="98"/>
      <c r="B25" s="99"/>
      <c r="C25" s="99"/>
      <c r="D25" s="99"/>
      <c r="E25" s="99"/>
      <c r="F25" s="109"/>
      <c r="G25" s="109"/>
      <c r="H25" s="109"/>
      <c r="I25" s="109"/>
    </row>
    <row r="26" spans="1:11" ht="28.5" customHeight="1" x14ac:dyDescent="0.25">
      <c r="A26" s="17"/>
      <c r="B26" s="18"/>
      <c r="C26" s="18"/>
      <c r="D26" s="19"/>
      <c r="E26" s="20"/>
      <c r="F26" s="107" t="s">
        <v>86</v>
      </c>
      <c r="G26" s="107" t="str">
        <f>G7</f>
        <v>I. izmjena proračuna za 2024.</v>
      </c>
      <c r="H26" s="107" t="str">
        <f>H7</f>
        <v>II. izmjena proračuna za 2024.</v>
      </c>
      <c r="I26" s="107" t="str">
        <f>I7</f>
        <v>III. izmjena proračuna za 2024.</v>
      </c>
      <c r="J26" s="107" t="s">
        <v>145</v>
      </c>
      <c r="K26" s="107" t="s">
        <v>146</v>
      </c>
    </row>
    <row r="27" spans="1:11" ht="15" customHeight="1" x14ac:dyDescent="0.25">
      <c r="A27" s="182" t="s">
        <v>92</v>
      </c>
      <c r="B27" s="183"/>
      <c r="C27" s="183"/>
      <c r="D27" s="183"/>
      <c r="E27" s="184"/>
      <c r="F27" s="110">
        <v>3500</v>
      </c>
      <c r="G27" s="110">
        <v>3500</v>
      </c>
      <c r="H27" s="110">
        <v>-1430.58</v>
      </c>
      <c r="I27" s="110">
        <v>-1430.58</v>
      </c>
      <c r="J27" s="80">
        <v>0</v>
      </c>
      <c r="K27" s="151">
        <v>0</v>
      </c>
    </row>
    <row r="28" spans="1:11" ht="15" customHeight="1" x14ac:dyDescent="0.25">
      <c r="A28" s="178" t="s">
        <v>94</v>
      </c>
      <c r="B28" s="172"/>
      <c r="C28" s="172"/>
      <c r="D28" s="172"/>
      <c r="E28" s="172"/>
      <c r="F28" s="111">
        <f t="shared" ref="F28" si="16">F22+F27</f>
        <v>0</v>
      </c>
      <c r="G28" s="111">
        <f t="shared" ref="G28" si="17">G22+G27</f>
        <v>0</v>
      </c>
      <c r="H28" s="111">
        <f>H22+H27</f>
        <v>-3.9108272176235914E-10</v>
      </c>
      <c r="I28" s="111">
        <f>I22+I27</f>
        <v>-3.9108272176235914E-10</v>
      </c>
      <c r="J28" s="148">
        <f t="shared" ref="J28:J29" si="18">H28-G28</f>
        <v>-3.9108272176235914E-10</v>
      </c>
      <c r="K28" s="149">
        <f t="shared" ref="K28:K29" si="19">J28-G28</f>
        <v>-3.9108272176235914E-10</v>
      </c>
    </row>
    <row r="29" spans="1:11" ht="45" customHeight="1" x14ac:dyDescent="0.25">
      <c r="A29" s="171" t="s">
        <v>114</v>
      </c>
      <c r="B29" s="180"/>
      <c r="C29" s="180"/>
      <c r="D29" s="180"/>
      <c r="E29" s="181"/>
      <c r="F29" s="111">
        <f t="shared" ref="F29:G29" si="20">F14+F21+F27-F28</f>
        <v>0</v>
      </c>
      <c r="G29" s="111">
        <f t="shared" si="20"/>
        <v>0</v>
      </c>
      <c r="H29" s="111">
        <f t="shared" ref="H29:I29" si="21">H14+H21+H27-H28</f>
        <v>0</v>
      </c>
      <c r="I29" s="111">
        <f t="shared" si="21"/>
        <v>0</v>
      </c>
      <c r="J29" s="148">
        <f t="shared" si="18"/>
        <v>0</v>
      </c>
      <c r="K29" s="149">
        <f t="shared" si="19"/>
        <v>0</v>
      </c>
    </row>
    <row r="30" spans="1:11" ht="18" customHeight="1" x14ac:dyDescent="0.25">
      <c r="A30" s="100"/>
      <c r="B30" s="105"/>
      <c r="C30" s="105"/>
      <c r="D30" s="105"/>
      <c r="E30" s="105"/>
      <c r="F30" s="112"/>
      <c r="G30" s="112"/>
      <c r="H30" s="112"/>
      <c r="I30" s="112"/>
    </row>
    <row r="31" spans="1:11" ht="18" customHeight="1" x14ac:dyDescent="0.25">
      <c r="A31" s="179" t="s">
        <v>91</v>
      </c>
      <c r="B31" s="179"/>
      <c r="C31" s="179"/>
      <c r="D31" s="179"/>
      <c r="E31" s="179"/>
      <c r="F31" s="179"/>
      <c r="G31" s="128"/>
      <c r="H31" s="133"/>
      <c r="I31" s="143"/>
    </row>
    <row r="32" spans="1:11" ht="18" x14ac:dyDescent="0.25">
      <c r="A32" s="81"/>
      <c r="B32" s="82"/>
      <c r="C32" s="82"/>
      <c r="D32" s="82"/>
      <c r="E32" s="82"/>
      <c r="F32" s="113"/>
      <c r="G32" s="113"/>
      <c r="H32" s="113"/>
      <c r="I32" s="113"/>
    </row>
    <row r="33" spans="1:11" ht="30.75" customHeight="1" x14ac:dyDescent="0.25">
      <c r="A33" s="83"/>
      <c r="B33" s="84"/>
      <c r="C33" s="84"/>
      <c r="D33" s="85"/>
      <c r="E33" s="86"/>
      <c r="F33" s="114" t="s">
        <v>86</v>
      </c>
      <c r="G33" s="114" t="str">
        <f>G7</f>
        <v>I. izmjena proračuna za 2024.</v>
      </c>
      <c r="H33" s="114" t="str">
        <f>H7</f>
        <v>II. izmjena proračuna za 2024.</v>
      </c>
      <c r="I33" s="114" t="str">
        <f>I7</f>
        <v>III. izmjena proračuna za 2024.</v>
      </c>
      <c r="J33" s="107" t="s">
        <v>145</v>
      </c>
      <c r="K33" s="107" t="s">
        <v>146</v>
      </c>
    </row>
    <row r="34" spans="1:11" ht="24.75" customHeight="1" x14ac:dyDescent="0.25">
      <c r="A34" s="182" t="s">
        <v>92</v>
      </c>
      <c r="B34" s="183"/>
      <c r="C34" s="183"/>
      <c r="D34" s="183"/>
      <c r="E34" s="184"/>
      <c r="F34" s="110">
        <v>3500</v>
      </c>
      <c r="G34" s="110">
        <f>F37</f>
        <v>0</v>
      </c>
      <c r="H34" s="110">
        <v>-1430.58</v>
      </c>
      <c r="I34" s="110">
        <v>-1430.58</v>
      </c>
      <c r="J34" s="148">
        <v>0</v>
      </c>
      <c r="K34" s="149">
        <f>J34-G34</f>
        <v>0</v>
      </c>
    </row>
    <row r="35" spans="1:11" ht="28.5" customHeight="1" x14ac:dyDescent="0.25">
      <c r="A35" s="182" t="s">
        <v>3</v>
      </c>
      <c r="B35" s="183"/>
      <c r="C35" s="183"/>
      <c r="D35" s="183"/>
      <c r="E35" s="184"/>
      <c r="F35" s="110">
        <v>3500</v>
      </c>
      <c r="G35" s="110">
        <v>3500</v>
      </c>
      <c r="H35" s="110">
        <v>-1430.58</v>
      </c>
      <c r="I35" s="110">
        <v>-1430.58</v>
      </c>
      <c r="J35" s="148">
        <v>0</v>
      </c>
      <c r="K35" s="149">
        <v>0</v>
      </c>
    </row>
    <row r="36" spans="1:11" x14ac:dyDescent="0.25">
      <c r="A36" s="182" t="s">
        <v>93</v>
      </c>
      <c r="B36" s="185"/>
      <c r="C36" s="185"/>
      <c r="D36" s="185"/>
      <c r="E36" s="186"/>
      <c r="F36" s="110">
        <v>0</v>
      </c>
      <c r="G36" s="110">
        <v>0</v>
      </c>
      <c r="H36" s="110">
        <v>0</v>
      </c>
      <c r="I36" s="110">
        <v>0</v>
      </c>
      <c r="J36" s="148">
        <f t="shared" ref="J36:J37" si="22">H36-G36</f>
        <v>0</v>
      </c>
      <c r="K36" s="149">
        <f t="shared" ref="K36" si="23">J36-G36</f>
        <v>0</v>
      </c>
    </row>
    <row r="37" spans="1:11" ht="15" customHeight="1" x14ac:dyDescent="0.25">
      <c r="A37" s="178" t="s">
        <v>94</v>
      </c>
      <c r="B37" s="172"/>
      <c r="C37" s="172"/>
      <c r="D37" s="172"/>
      <c r="E37" s="172"/>
      <c r="F37" s="33">
        <f t="shared" ref="F37" si="24">F34-F35+F36</f>
        <v>0</v>
      </c>
      <c r="G37" s="33">
        <f t="shared" ref="G37" si="25">G34-G35+G36</f>
        <v>-3500</v>
      </c>
      <c r="H37" s="33">
        <f>H34-H35+H36</f>
        <v>0</v>
      </c>
      <c r="I37" s="33">
        <f>I34-I35+I36</f>
        <v>0</v>
      </c>
      <c r="J37" s="148">
        <v>0</v>
      </c>
      <c r="K37" s="148">
        <v>0</v>
      </c>
    </row>
    <row r="38" spans="1:11" ht="17.25" customHeight="1" x14ac:dyDescent="0.25"/>
    <row r="39" spans="1:11" x14ac:dyDescent="0.25">
      <c r="A39" s="165" t="s">
        <v>115</v>
      </c>
      <c r="B39" s="166"/>
      <c r="C39" s="166"/>
      <c r="D39" s="166"/>
      <c r="E39" s="166"/>
      <c r="F39" s="166"/>
      <c r="G39" s="129"/>
      <c r="H39" s="131"/>
      <c r="I39" s="144"/>
    </row>
  </sheetData>
  <mergeCells count="25">
    <mergeCell ref="A34:E34"/>
    <mergeCell ref="A39:F39"/>
    <mergeCell ref="A35:E35"/>
    <mergeCell ref="A36:E36"/>
    <mergeCell ref="A37:E37"/>
    <mergeCell ref="A1:K1"/>
    <mergeCell ref="A3:K3"/>
    <mergeCell ref="A5:K5"/>
    <mergeCell ref="A31:F31"/>
    <mergeCell ref="A28:E28"/>
    <mergeCell ref="A29:E29"/>
    <mergeCell ref="A20:E20"/>
    <mergeCell ref="A21:E21"/>
    <mergeCell ref="A22:E22"/>
    <mergeCell ref="A24:F24"/>
    <mergeCell ref="A27:E27"/>
    <mergeCell ref="A6:F6"/>
    <mergeCell ref="A19:E19"/>
    <mergeCell ref="A12:E12"/>
    <mergeCell ref="A8:E8"/>
    <mergeCell ref="A16:F16"/>
    <mergeCell ref="A9:E9"/>
    <mergeCell ref="A10:E10"/>
    <mergeCell ref="A13:E13"/>
    <mergeCell ref="A14:E14"/>
  </mergeCells>
  <pageMargins left="3.937007874015748E-2" right="3.937007874015748E-2" top="0.74803149606299213" bottom="0.74803149606299213" header="0.31496062992125984" footer="0.31496062992125984"/>
  <pageSetup paperSize="9" scale="68" fitToHeight="0" orientation="portrait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13" workbookViewId="0">
      <selection activeCell="I29" sqref="I2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5.28515625" customWidth="1"/>
    <col min="4" max="4" width="14.5703125" style="28" customWidth="1"/>
    <col min="5" max="5" width="12.5703125" style="28" customWidth="1"/>
    <col min="6" max="7" width="15.140625" style="28" customWidth="1"/>
    <col min="8" max="8" width="10.140625" customWidth="1"/>
    <col min="9" max="9" width="9.85546875" customWidth="1"/>
  </cols>
  <sheetData>
    <row r="1" spans="1:9" ht="24" customHeight="1" x14ac:dyDescent="0.25">
      <c r="A1" s="174" t="s">
        <v>151</v>
      </c>
      <c r="B1" s="174"/>
      <c r="C1" s="174"/>
      <c r="D1" s="174"/>
      <c r="E1" s="174"/>
      <c r="F1" s="174"/>
      <c r="G1" s="174"/>
      <c r="H1" s="174"/>
      <c r="I1" s="174"/>
    </row>
    <row r="2" spans="1:9" ht="9.75" customHeight="1" x14ac:dyDescent="0.25">
      <c r="A2" s="1"/>
      <c r="B2" s="1"/>
      <c r="C2" s="1"/>
      <c r="D2" s="26"/>
      <c r="E2" s="26"/>
      <c r="F2" s="26"/>
      <c r="G2" s="26"/>
    </row>
    <row r="3" spans="1:9" ht="15.75" customHeight="1" x14ac:dyDescent="0.25">
      <c r="A3" s="174" t="s">
        <v>20</v>
      </c>
      <c r="B3" s="174"/>
      <c r="C3" s="174"/>
      <c r="D3" s="174"/>
      <c r="E3" s="174"/>
      <c r="F3" s="174"/>
      <c r="G3" s="174"/>
      <c r="H3" s="174"/>
      <c r="I3" s="174"/>
    </row>
    <row r="4" spans="1:9" ht="10.5" customHeight="1" x14ac:dyDescent="0.25">
      <c r="A4" s="1"/>
      <c r="B4" s="1"/>
      <c r="C4" s="1"/>
      <c r="D4" s="26"/>
      <c r="E4" s="26"/>
      <c r="F4" s="26"/>
      <c r="G4" s="26"/>
    </row>
    <row r="5" spans="1:9" ht="18" customHeight="1" x14ac:dyDescent="0.25">
      <c r="A5" s="174" t="s">
        <v>95</v>
      </c>
      <c r="B5" s="174"/>
      <c r="C5" s="174"/>
      <c r="D5" s="174"/>
      <c r="E5" s="174"/>
      <c r="F5" s="174"/>
      <c r="G5" s="174"/>
      <c r="H5" s="174"/>
      <c r="I5" s="174"/>
    </row>
    <row r="6" spans="1:9" ht="11.25" customHeight="1" x14ac:dyDescent="0.25">
      <c r="A6" s="1"/>
      <c r="B6" s="1"/>
      <c r="C6" s="1"/>
      <c r="D6" s="26"/>
      <c r="E6" s="26"/>
      <c r="F6" s="26"/>
      <c r="G6" s="26"/>
    </row>
    <row r="7" spans="1:9" ht="15.75" customHeight="1" x14ac:dyDescent="0.25">
      <c r="A7" s="174" t="s">
        <v>97</v>
      </c>
      <c r="B7" s="174"/>
      <c r="C7" s="174"/>
      <c r="D7" s="174"/>
      <c r="E7" s="174"/>
      <c r="F7" s="174"/>
      <c r="G7" s="174"/>
      <c r="H7" s="174"/>
      <c r="I7" s="174"/>
    </row>
    <row r="8" spans="1:9" ht="13.5" customHeight="1" x14ac:dyDescent="0.25">
      <c r="A8" s="1"/>
      <c r="B8" s="1"/>
      <c r="C8" s="1"/>
      <c r="D8" s="26"/>
      <c r="E8" s="26"/>
      <c r="F8" s="26"/>
      <c r="G8" s="26"/>
    </row>
    <row r="9" spans="1:9" ht="41.25" customHeight="1" x14ac:dyDescent="0.25">
      <c r="A9" s="13" t="s">
        <v>7</v>
      </c>
      <c r="B9" s="12" t="s">
        <v>8</v>
      </c>
      <c r="C9" s="12" t="s">
        <v>5</v>
      </c>
      <c r="D9" s="27" t="s">
        <v>86</v>
      </c>
      <c r="E9" s="27" t="s">
        <v>131</v>
      </c>
      <c r="F9" s="27" t="s">
        <v>132</v>
      </c>
      <c r="G9" s="27" t="s">
        <v>150</v>
      </c>
      <c r="H9" s="29" t="s">
        <v>145</v>
      </c>
      <c r="I9" s="29" t="s">
        <v>146</v>
      </c>
    </row>
    <row r="10" spans="1:9" x14ac:dyDescent="0.25">
      <c r="A10" s="13"/>
      <c r="B10" s="187" t="s">
        <v>41</v>
      </c>
      <c r="C10" s="188"/>
      <c r="D10" s="29">
        <f>D11+D17</f>
        <v>2490397</v>
      </c>
      <c r="E10" s="29">
        <f>E11+E17</f>
        <v>2497554</v>
      </c>
      <c r="F10" s="29">
        <f>F11+F17</f>
        <v>2869593.9600000004</v>
      </c>
      <c r="G10" s="29">
        <f>G11+G17</f>
        <v>2885980.68</v>
      </c>
      <c r="H10" s="155">
        <f>G10-F10</f>
        <v>16386.719999999739</v>
      </c>
      <c r="I10" s="156">
        <f>H10/F10</f>
        <v>5.7104664382551656E-3</v>
      </c>
    </row>
    <row r="11" spans="1:9" ht="15.75" customHeight="1" x14ac:dyDescent="0.25">
      <c r="A11" s="4">
        <v>6</v>
      </c>
      <c r="B11" s="22"/>
      <c r="C11" s="22" t="s">
        <v>9</v>
      </c>
      <c r="D11" s="30">
        <f>D12+D14+D15+D16</f>
        <v>2490397</v>
      </c>
      <c r="E11" s="30">
        <f>E12+E14+E15+E16</f>
        <v>2497554</v>
      </c>
      <c r="F11" s="30">
        <f>F12+F14+F15+F16</f>
        <v>2869593.9600000004</v>
      </c>
      <c r="G11" s="30">
        <f>G12+G14+G15+G16</f>
        <v>2885980.68</v>
      </c>
      <c r="H11" s="152">
        <f t="shared" ref="H11:H20" si="0">G11-F11</f>
        <v>16386.719999999739</v>
      </c>
      <c r="I11" s="153">
        <f t="shared" ref="I11:I20" si="1">H11/F11</f>
        <v>5.7104664382551656E-3</v>
      </c>
    </row>
    <row r="12" spans="1:9" ht="38.25" x14ac:dyDescent="0.25">
      <c r="A12" s="4"/>
      <c r="B12" s="8">
        <v>63</v>
      </c>
      <c r="C12" s="8" t="s">
        <v>25</v>
      </c>
      <c r="D12" s="115">
        <f>2251131+2500</f>
        <v>2253631</v>
      </c>
      <c r="E12" s="115">
        <f>2251131+2500+2297+2430</f>
        <v>2258358</v>
      </c>
      <c r="F12" s="115">
        <v>2596747.4900000002</v>
      </c>
      <c r="G12" s="115">
        <v>2596747.4900000002</v>
      </c>
      <c r="H12" s="229">
        <f t="shared" si="0"/>
        <v>0</v>
      </c>
      <c r="I12" s="230">
        <f t="shared" si="1"/>
        <v>0</v>
      </c>
    </row>
    <row r="13" spans="1:9" ht="25.5" x14ac:dyDescent="0.25">
      <c r="A13" s="4"/>
      <c r="B13" s="8">
        <v>64</v>
      </c>
      <c r="C13" s="8" t="s">
        <v>99</v>
      </c>
      <c r="D13" s="31">
        <v>0</v>
      </c>
      <c r="E13" s="31">
        <v>0</v>
      </c>
      <c r="F13" s="31">
        <v>0</v>
      </c>
      <c r="G13" s="31">
        <v>0</v>
      </c>
      <c r="H13" s="229">
        <f t="shared" si="0"/>
        <v>0</v>
      </c>
      <c r="I13" s="230">
        <v>0</v>
      </c>
    </row>
    <row r="14" spans="1:9" ht="51" x14ac:dyDescent="0.25">
      <c r="A14" s="5"/>
      <c r="B14" s="5">
        <v>65</v>
      </c>
      <c r="C14" s="10" t="s">
        <v>29</v>
      </c>
      <c r="D14" s="115">
        <v>58920</v>
      </c>
      <c r="E14" s="115">
        <v>58920</v>
      </c>
      <c r="F14" s="115">
        <v>81487.25</v>
      </c>
      <c r="G14" s="115">
        <v>81487.25</v>
      </c>
      <c r="H14" s="229">
        <f t="shared" si="0"/>
        <v>0</v>
      </c>
      <c r="I14" s="230">
        <f t="shared" si="1"/>
        <v>0</v>
      </c>
    </row>
    <row r="15" spans="1:9" ht="38.25" x14ac:dyDescent="0.25">
      <c r="A15" s="5"/>
      <c r="B15" s="5">
        <v>66</v>
      </c>
      <c r="C15" s="10" t="s">
        <v>30</v>
      </c>
      <c r="D15" s="115">
        <v>13670</v>
      </c>
      <c r="E15" s="115">
        <v>13670</v>
      </c>
      <c r="F15" s="115">
        <v>15496.04</v>
      </c>
      <c r="G15" s="115">
        <v>15496.04</v>
      </c>
      <c r="H15" s="229">
        <f t="shared" si="0"/>
        <v>0</v>
      </c>
      <c r="I15" s="230">
        <f t="shared" si="1"/>
        <v>0</v>
      </c>
    </row>
    <row r="16" spans="1:9" ht="38.25" x14ac:dyDescent="0.25">
      <c r="A16" s="5"/>
      <c r="B16" s="5">
        <v>67</v>
      </c>
      <c r="C16" s="8" t="s">
        <v>26</v>
      </c>
      <c r="D16" s="115">
        <f>166676-2500</f>
        <v>164176</v>
      </c>
      <c r="E16" s="115">
        <f>166676-2500+2430</f>
        <v>166606</v>
      </c>
      <c r="F16" s="115">
        <v>175863.18</v>
      </c>
      <c r="G16" s="115">
        <f>175863.18+16386.72</f>
        <v>192249.9</v>
      </c>
      <c r="H16" s="228">
        <f t="shared" si="0"/>
        <v>16386.72</v>
      </c>
      <c r="I16" s="230">
        <f t="shared" si="1"/>
        <v>9.3178799564525114E-2</v>
      </c>
    </row>
    <row r="17" spans="1:9" ht="25.5" x14ac:dyDescent="0.25">
      <c r="A17" s="7">
        <v>7</v>
      </c>
      <c r="B17" s="23"/>
      <c r="C17" s="24" t="s">
        <v>11</v>
      </c>
      <c r="D17" s="116">
        <f>D18</f>
        <v>0</v>
      </c>
      <c r="E17" s="116">
        <f>E18</f>
        <v>0</v>
      </c>
      <c r="F17" s="116">
        <f>F18</f>
        <v>0</v>
      </c>
      <c r="G17" s="116">
        <f>G18</f>
        <v>0</v>
      </c>
      <c r="H17" s="231">
        <f t="shared" si="0"/>
        <v>0</v>
      </c>
      <c r="I17" s="232">
        <v>0</v>
      </c>
    </row>
    <row r="18" spans="1:9" ht="38.25" x14ac:dyDescent="0.25">
      <c r="A18" s="8"/>
      <c r="B18" s="8">
        <v>72</v>
      </c>
      <c r="C18" s="16" t="s">
        <v>24</v>
      </c>
      <c r="D18" s="31">
        <v>0</v>
      </c>
      <c r="E18" s="31">
        <v>0</v>
      </c>
      <c r="F18" s="31">
        <v>0</v>
      </c>
      <c r="G18" s="31">
        <v>0</v>
      </c>
      <c r="H18" s="229">
        <f t="shared" si="0"/>
        <v>0</v>
      </c>
      <c r="I18" s="230">
        <v>0</v>
      </c>
    </row>
    <row r="19" spans="1:9" x14ac:dyDescent="0.25">
      <c r="A19" s="4">
        <v>9</v>
      </c>
      <c r="B19" s="25">
        <v>9</v>
      </c>
      <c r="C19" s="24" t="s">
        <v>34</v>
      </c>
      <c r="D19" s="30">
        <f>D20</f>
        <v>3500</v>
      </c>
      <c r="E19" s="30">
        <f>E20</f>
        <v>3500</v>
      </c>
      <c r="F19" s="30">
        <f>F20</f>
        <v>-1430.58</v>
      </c>
      <c r="G19" s="30">
        <f>G20</f>
        <v>-1430.58</v>
      </c>
      <c r="H19" s="231">
        <f t="shared" si="0"/>
        <v>0</v>
      </c>
      <c r="I19" s="232">
        <f t="shared" si="1"/>
        <v>0</v>
      </c>
    </row>
    <row r="20" spans="1:9" x14ac:dyDescent="0.25">
      <c r="A20" s="4"/>
      <c r="B20" s="8">
        <v>92</v>
      </c>
      <c r="C20" s="16" t="s">
        <v>35</v>
      </c>
      <c r="D20" s="31">
        <v>3500</v>
      </c>
      <c r="E20" s="31">
        <v>3500</v>
      </c>
      <c r="F20" s="31">
        <f>7054.91-8485.49</f>
        <v>-1430.58</v>
      </c>
      <c r="G20" s="31">
        <f>7054.91-8485.49</f>
        <v>-1430.58</v>
      </c>
      <c r="H20" s="229">
        <f t="shared" si="0"/>
        <v>0</v>
      </c>
      <c r="I20" s="230">
        <f t="shared" si="1"/>
        <v>0</v>
      </c>
    </row>
    <row r="22" spans="1:9" ht="15.75" customHeight="1" x14ac:dyDescent="0.25">
      <c r="A22" s="174" t="s">
        <v>98</v>
      </c>
      <c r="B22" s="174"/>
      <c r="C22" s="174"/>
      <c r="D22" s="174"/>
      <c r="E22" s="174"/>
      <c r="F22" s="174"/>
      <c r="G22" s="141"/>
    </row>
    <row r="23" spans="1:9" ht="14.25" customHeight="1" x14ac:dyDescent="0.25">
      <c r="A23" s="1"/>
      <c r="B23" s="1"/>
      <c r="C23" s="1"/>
      <c r="D23" s="26"/>
      <c r="E23" s="26"/>
      <c r="F23" s="26"/>
      <c r="G23" s="26"/>
    </row>
    <row r="24" spans="1:9" ht="43.5" customHeight="1" x14ac:dyDescent="0.25">
      <c r="A24" s="13" t="s">
        <v>7</v>
      </c>
      <c r="B24" s="12" t="s">
        <v>8</v>
      </c>
      <c r="C24" s="12" t="s">
        <v>12</v>
      </c>
      <c r="D24" s="27" t="s">
        <v>86</v>
      </c>
      <c r="E24" s="27" t="str">
        <f>E9</f>
        <v>I. izmjena proračuna za 2024.</v>
      </c>
      <c r="F24" s="27" t="str">
        <f>F9</f>
        <v>II. izmjena proračuna za 2024.</v>
      </c>
      <c r="G24" s="27" t="str">
        <f>G9</f>
        <v>III. izmjena proračuna za 2024.</v>
      </c>
      <c r="H24" s="29" t="s">
        <v>145</v>
      </c>
      <c r="I24" s="29" t="s">
        <v>146</v>
      </c>
    </row>
    <row r="25" spans="1:9" x14ac:dyDescent="0.25">
      <c r="A25" s="13"/>
      <c r="B25" s="187" t="s">
        <v>42</v>
      </c>
      <c r="C25" s="188"/>
      <c r="D25" s="29">
        <f>D26+D32</f>
        <v>2493897</v>
      </c>
      <c r="E25" s="29">
        <f>E26+E32</f>
        <v>2501054</v>
      </c>
      <c r="F25" s="29">
        <f>F26+F32</f>
        <v>2868163.38</v>
      </c>
      <c r="G25" s="29">
        <f>G26+G32</f>
        <v>2884550.1</v>
      </c>
      <c r="H25" s="155">
        <f>G25-F25</f>
        <v>16386.720000000205</v>
      </c>
      <c r="I25" s="156">
        <f>H25/F25</f>
        <v>5.7133146996668667E-3</v>
      </c>
    </row>
    <row r="26" spans="1:9" ht="15.75" customHeight="1" x14ac:dyDescent="0.25">
      <c r="A26" s="4">
        <v>3</v>
      </c>
      <c r="B26" s="22"/>
      <c r="C26" s="22" t="s">
        <v>13</v>
      </c>
      <c r="D26" s="89">
        <f t="shared" ref="D26" si="2">SUM(D27:D31)</f>
        <v>2470457</v>
      </c>
      <c r="E26" s="89">
        <f t="shared" ref="E26:F26" si="3">SUM(E27:E31)</f>
        <v>2476217</v>
      </c>
      <c r="F26" s="89">
        <f t="shared" si="3"/>
        <v>2836141.38</v>
      </c>
      <c r="G26" s="89">
        <f t="shared" ref="G26" si="4">SUM(G27:G31)</f>
        <v>2852528.1</v>
      </c>
      <c r="H26" s="152">
        <f t="shared" ref="H26:H34" si="5">G26-F26</f>
        <v>16386.720000000205</v>
      </c>
      <c r="I26" s="153">
        <f t="shared" ref="I26:I34" si="6">H26/F26</f>
        <v>5.7778219786773135E-3</v>
      </c>
    </row>
    <row r="27" spans="1:9" ht="15.75" customHeight="1" x14ac:dyDescent="0.25">
      <c r="A27" s="4"/>
      <c r="B27" s="8">
        <v>31</v>
      </c>
      <c r="C27" s="8" t="s">
        <v>14</v>
      </c>
      <c r="D27" s="31">
        <v>2051178</v>
      </c>
      <c r="E27" s="31">
        <v>2051178</v>
      </c>
      <c r="F27" s="31">
        <f>2366871</f>
        <v>2366871</v>
      </c>
      <c r="G27" s="31">
        <f>2366871</f>
        <v>2366871</v>
      </c>
      <c r="H27" s="163">
        <f t="shared" si="5"/>
        <v>0</v>
      </c>
      <c r="I27" s="164">
        <f t="shared" si="6"/>
        <v>0</v>
      </c>
    </row>
    <row r="28" spans="1:9" x14ac:dyDescent="0.25">
      <c r="A28" s="5"/>
      <c r="B28" s="5">
        <v>32</v>
      </c>
      <c r="C28" s="5" t="s">
        <v>21</v>
      </c>
      <c r="D28" s="31">
        <f>50599+322745</f>
        <v>373344</v>
      </c>
      <c r="E28" s="31">
        <f>50599+322745</f>
        <v>373344</v>
      </c>
      <c r="F28" s="31">
        <f>85532.17+331486</f>
        <v>417018.17</v>
      </c>
      <c r="G28" s="31">
        <f>85532.17+331486+16278.32</f>
        <v>433296.49</v>
      </c>
      <c r="H28" s="163">
        <f t="shared" si="5"/>
        <v>16278.320000000007</v>
      </c>
      <c r="I28" s="164">
        <f>H28/F28</f>
        <v>3.9035037729890781E-2</v>
      </c>
    </row>
    <row r="29" spans="1:9" x14ac:dyDescent="0.25">
      <c r="A29" s="5"/>
      <c r="B29" s="5">
        <v>34</v>
      </c>
      <c r="C29" s="88" t="s">
        <v>37</v>
      </c>
      <c r="D29" s="31">
        <f>500+560</f>
        <v>1060</v>
      </c>
      <c r="E29" s="31">
        <f>500+560</f>
        <v>1060</v>
      </c>
      <c r="F29" s="31">
        <f>1352.01+300.2</f>
        <v>1652.21</v>
      </c>
      <c r="G29" s="31">
        <f>1352.01+300.2+108.4</f>
        <v>1760.6100000000001</v>
      </c>
      <c r="H29" s="163">
        <f t="shared" si="5"/>
        <v>108.40000000000009</v>
      </c>
      <c r="I29" s="164">
        <f t="shared" si="6"/>
        <v>6.5609093275067989E-2</v>
      </c>
    </row>
    <row r="30" spans="1:9" ht="38.25" x14ac:dyDescent="0.25">
      <c r="A30" s="5"/>
      <c r="B30" s="5">
        <v>37</v>
      </c>
      <c r="C30" s="88" t="s">
        <v>38</v>
      </c>
      <c r="D30" s="115">
        <v>44000</v>
      </c>
      <c r="E30" s="115">
        <f>44000+900+4860</f>
        <v>49760</v>
      </c>
      <c r="F30" s="115">
        <v>49760</v>
      </c>
      <c r="G30" s="115">
        <v>49760</v>
      </c>
      <c r="H30" s="163">
        <f t="shared" si="5"/>
        <v>0</v>
      </c>
      <c r="I30" s="164">
        <f t="shared" si="6"/>
        <v>0</v>
      </c>
    </row>
    <row r="31" spans="1:9" x14ac:dyDescent="0.25">
      <c r="A31" s="5"/>
      <c r="B31" s="5">
        <v>38</v>
      </c>
      <c r="C31" s="88" t="s">
        <v>85</v>
      </c>
      <c r="D31" s="115">
        <v>875</v>
      </c>
      <c r="E31" s="115">
        <v>875</v>
      </c>
      <c r="F31" s="115">
        <v>840</v>
      </c>
      <c r="G31" s="115">
        <v>840</v>
      </c>
      <c r="H31" s="163">
        <f t="shared" si="5"/>
        <v>0</v>
      </c>
      <c r="I31" s="164">
        <f t="shared" si="6"/>
        <v>0</v>
      </c>
    </row>
    <row r="32" spans="1:9" ht="25.5" x14ac:dyDescent="0.25">
      <c r="A32" s="7">
        <v>4</v>
      </c>
      <c r="B32" s="23"/>
      <c r="C32" s="24" t="s">
        <v>15</v>
      </c>
      <c r="D32" s="89">
        <f t="shared" ref="D32" si="7">SUM(D33:D34)</f>
        <v>23440</v>
      </c>
      <c r="E32" s="89">
        <f t="shared" ref="E32:F32" si="8">SUM(E33:E34)</f>
        <v>24837</v>
      </c>
      <c r="F32" s="89">
        <f t="shared" si="8"/>
        <v>32022</v>
      </c>
      <c r="G32" s="89">
        <f t="shared" ref="G32" si="9">SUM(G33:G34)</f>
        <v>32022</v>
      </c>
      <c r="H32" s="152">
        <f t="shared" si="5"/>
        <v>0</v>
      </c>
      <c r="I32" s="153">
        <f t="shared" si="6"/>
        <v>0</v>
      </c>
    </row>
    <row r="33" spans="1:9" ht="38.25" x14ac:dyDescent="0.25">
      <c r="A33" s="8"/>
      <c r="B33" s="8">
        <v>42</v>
      </c>
      <c r="C33" s="16" t="s">
        <v>27</v>
      </c>
      <c r="D33" s="115">
        <f>200+23240</f>
        <v>23440</v>
      </c>
      <c r="E33" s="115">
        <f>200+23240+1397</f>
        <v>24837</v>
      </c>
      <c r="F33" s="115">
        <f>200+24822</f>
        <v>25022</v>
      </c>
      <c r="G33" s="115">
        <f>200+24822</f>
        <v>25022</v>
      </c>
      <c r="H33" s="163">
        <f t="shared" si="5"/>
        <v>0</v>
      </c>
      <c r="I33" s="164">
        <f t="shared" si="6"/>
        <v>0</v>
      </c>
    </row>
    <row r="34" spans="1:9" ht="25.5" x14ac:dyDescent="0.25">
      <c r="A34" s="8"/>
      <c r="B34" s="8">
        <v>45</v>
      </c>
      <c r="C34" s="16" t="s">
        <v>79</v>
      </c>
      <c r="D34" s="31">
        <f>SUM(D35:D40)</f>
        <v>0</v>
      </c>
      <c r="E34" s="31">
        <f>SUM(E35:E40)</f>
        <v>0</v>
      </c>
      <c r="F34" s="31">
        <v>7000</v>
      </c>
      <c r="G34" s="31">
        <v>7000</v>
      </c>
      <c r="H34" s="163">
        <f t="shared" si="5"/>
        <v>0</v>
      </c>
      <c r="I34" s="164">
        <f t="shared" si="6"/>
        <v>0</v>
      </c>
    </row>
  </sheetData>
  <mergeCells count="7">
    <mergeCell ref="B25:C25"/>
    <mergeCell ref="B10:C10"/>
    <mergeCell ref="A22:F22"/>
    <mergeCell ref="A1:I1"/>
    <mergeCell ref="A3:I3"/>
    <mergeCell ref="A5:I5"/>
    <mergeCell ref="A7:I7"/>
  </mergeCells>
  <pageMargins left="3.937007874015748E-2" right="3.937007874015748E-2" top="0.55118110236220474" bottom="0.55118110236220474" header="0.31496062992125984" footer="0.31496062992125984"/>
  <pageSetup paperSize="9" scale="9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28" workbookViewId="0">
      <selection activeCell="H11" sqref="H11"/>
    </sheetView>
  </sheetViews>
  <sheetFormatPr defaultRowHeight="15" x14ac:dyDescent="0.25"/>
  <cols>
    <col min="1" max="1" width="5.42578125" bestFit="1" customWidth="1"/>
    <col min="2" max="2" width="30.42578125" customWidth="1"/>
    <col min="3" max="3" width="12.7109375" style="28" customWidth="1"/>
    <col min="4" max="4" width="14.85546875" style="28" customWidth="1"/>
    <col min="5" max="6" width="16.140625" style="28" customWidth="1"/>
    <col min="7" max="7" width="11.140625" customWidth="1"/>
    <col min="8" max="8" width="9.5703125" customWidth="1"/>
  </cols>
  <sheetData>
    <row r="1" spans="1:8" ht="42" customHeight="1" x14ac:dyDescent="0.25">
      <c r="A1" s="174" t="s">
        <v>133</v>
      </c>
      <c r="B1" s="174"/>
      <c r="C1" s="174"/>
      <c r="D1" s="174"/>
      <c r="E1" s="174"/>
      <c r="F1" s="174"/>
      <c r="G1" s="174"/>
      <c r="H1" s="174"/>
    </row>
    <row r="2" spans="1:8" ht="18" customHeight="1" x14ac:dyDescent="0.25">
      <c r="A2" s="1"/>
      <c r="B2" s="1"/>
      <c r="C2" s="1"/>
      <c r="D2" s="1"/>
      <c r="E2" s="1"/>
      <c r="F2" s="146"/>
    </row>
    <row r="3" spans="1:8" ht="15.75" customHeight="1" x14ac:dyDescent="0.25">
      <c r="A3" s="174" t="s">
        <v>20</v>
      </c>
      <c r="B3" s="174"/>
      <c r="C3" s="174"/>
      <c r="D3" s="174"/>
      <c r="E3" s="174"/>
      <c r="F3" s="174"/>
      <c r="G3" s="174"/>
      <c r="H3" s="174"/>
    </row>
    <row r="4" spans="1:8" ht="18" x14ac:dyDescent="0.25">
      <c r="A4" s="1"/>
      <c r="B4" s="1"/>
      <c r="C4" s="2"/>
      <c r="D4" s="2"/>
      <c r="E4" s="2"/>
      <c r="F4" s="2"/>
    </row>
    <row r="5" spans="1:8" ht="18" customHeight="1" x14ac:dyDescent="0.25">
      <c r="A5" s="174" t="s">
        <v>6</v>
      </c>
      <c r="B5" s="174"/>
      <c r="C5" s="174"/>
      <c r="D5" s="174"/>
      <c r="E5" s="174"/>
      <c r="F5" s="174"/>
      <c r="G5" s="174"/>
      <c r="H5" s="174"/>
    </row>
    <row r="6" spans="1:8" ht="18" x14ac:dyDescent="0.25">
      <c r="A6" s="1"/>
      <c r="B6" s="1"/>
      <c r="C6" s="2"/>
      <c r="D6" s="2"/>
      <c r="E6" s="2"/>
      <c r="F6" s="2"/>
    </row>
    <row r="7" spans="1:8" ht="15.75" customHeight="1" x14ac:dyDescent="0.25">
      <c r="A7" s="174" t="s">
        <v>96</v>
      </c>
      <c r="B7" s="174"/>
      <c r="C7" s="174"/>
      <c r="D7" s="174"/>
      <c r="E7" s="174"/>
      <c r="F7" s="174"/>
      <c r="G7" s="174"/>
      <c r="H7" s="174"/>
    </row>
    <row r="8" spans="1:8" ht="15.75" x14ac:dyDescent="0.25">
      <c r="A8" s="174"/>
      <c r="B8" s="174"/>
      <c r="C8" s="174"/>
      <c r="D8" s="126"/>
      <c r="E8" s="134"/>
      <c r="F8" s="141"/>
    </row>
    <row r="9" spans="1:8" ht="39" customHeight="1" x14ac:dyDescent="0.25">
      <c r="A9" s="194" t="s">
        <v>100</v>
      </c>
      <c r="B9" s="188"/>
      <c r="C9" s="27" t="s">
        <v>86</v>
      </c>
      <c r="D9" s="27" t="s">
        <v>131</v>
      </c>
      <c r="E9" s="27" t="s">
        <v>132</v>
      </c>
      <c r="F9" s="27" t="s">
        <v>150</v>
      </c>
      <c r="G9" s="29" t="s">
        <v>145</v>
      </c>
      <c r="H9" s="29" t="s">
        <v>146</v>
      </c>
    </row>
    <row r="10" spans="1:8" x14ac:dyDescent="0.25">
      <c r="A10" s="194" t="s">
        <v>0</v>
      </c>
      <c r="B10" s="188"/>
      <c r="C10" s="91">
        <f t="shared" ref="C10" si="0">C11+C15+C18+C21+C24+C27</f>
        <v>2490397</v>
      </c>
      <c r="D10" s="91">
        <f t="shared" ref="D10" si="1">D11+D15+D18+D21+D24+D27</f>
        <v>2497554</v>
      </c>
      <c r="E10" s="91">
        <f>E11+E15+E18+E21+E24+E27</f>
        <v>2876648.8699999996</v>
      </c>
      <c r="F10" s="91">
        <f>F11+F15+F18+F21+F24+F27</f>
        <v>2893035.59</v>
      </c>
      <c r="G10" s="157">
        <f>F10-E10</f>
        <v>16386.720000000205</v>
      </c>
      <c r="H10" s="158">
        <f>G10/E10</f>
        <v>5.6964616609604521E-3</v>
      </c>
    </row>
    <row r="11" spans="1:8" ht="15" customHeight="1" x14ac:dyDescent="0.25">
      <c r="A11" s="189" t="s">
        <v>101</v>
      </c>
      <c r="B11" s="190"/>
      <c r="C11" s="89">
        <f t="shared" ref="C11" si="2">SUM(C12:C14)</f>
        <v>166676</v>
      </c>
      <c r="D11" s="89">
        <f t="shared" ref="D11:E11" si="3">SUM(D12:D14)</f>
        <v>169106</v>
      </c>
      <c r="E11" s="89">
        <f t="shared" si="3"/>
        <v>175863.18</v>
      </c>
      <c r="F11" s="89">
        <f t="shared" ref="F11" si="4">SUM(F12:F14)</f>
        <v>192249.9</v>
      </c>
      <c r="G11" s="227">
        <f t="shared" ref="G11:G28" si="5">F11-E11</f>
        <v>16386.72</v>
      </c>
      <c r="H11" s="153">
        <f>G11/E11</f>
        <v>9.3178799564525114E-2</v>
      </c>
    </row>
    <row r="12" spans="1:8" s="94" customFormat="1" ht="15" customHeight="1" x14ac:dyDescent="0.25">
      <c r="A12" s="11">
        <v>11</v>
      </c>
      <c r="B12" s="11" t="s">
        <v>108</v>
      </c>
      <c r="C12" s="95">
        <v>2500</v>
      </c>
      <c r="D12" s="95">
        <v>2500</v>
      </c>
      <c r="E12" s="95">
        <v>0</v>
      </c>
      <c r="F12" s="95">
        <v>0</v>
      </c>
      <c r="G12" s="163">
        <f t="shared" si="5"/>
        <v>0</v>
      </c>
      <c r="H12" s="149">
        <f t="shared" ref="H11:H26" si="6">G12/D12</f>
        <v>0</v>
      </c>
    </row>
    <row r="13" spans="1:8" ht="25.5" x14ac:dyDescent="0.25">
      <c r="A13" s="11">
        <v>11</v>
      </c>
      <c r="B13" s="11" t="s">
        <v>32</v>
      </c>
      <c r="C13" s="117">
        <f>115377-2500</f>
        <v>112877</v>
      </c>
      <c r="D13" s="117">
        <f>115377-2500+2430</f>
        <v>115307</v>
      </c>
      <c r="E13" s="117">
        <v>88779</v>
      </c>
      <c r="F13" s="117">
        <v>88779</v>
      </c>
      <c r="G13" s="163">
        <f t="shared" si="5"/>
        <v>0</v>
      </c>
      <c r="H13" s="149">
        <f t="shared" si="6"/>
        <v>0</v>
      </c>
    </row>
    <row r="14" spans="1:8" x14ac:dyDescent="0.25">
      <c r="A14" s="6">
        <v>13</v>
      </c>
      <c r="B14" s="10" t="s">
        <v>33</v>
      </c>
      <c r="C14" s="95">
        <v>51299</v>
      </c>
      <c r="D14" s="95">
        <v>51299</v>
      </c>
      <c r="E14" s="95">
        <v>87084.18</v>
      </c>
      <c r="F14" s="95">
        <f>87084.18+16386.72</f>
        <v>103470.9</v>
      </c>
      <c r="G14" s="163">
        <f t="shared" si="5"/>
        <v>16386.72</v>
      </c>
      <c r="H14" s="149">
        <f>G14/E14</f>
        <v>0.18817103175341379</v>
      </c>
    </row>
    <row r="15" spans="1:8" ht="18" customHeight="1" x14ac:dyDescent="0.25">
      <c r="A15" s="191" t="s">
        <v>102</v>
      </c>
      <c r="B15" s="192"/>
      <c r="C15" s="90">
        <f>SUM(C16)</f>
        <v>6560</v>
      </c>
      <c r="D15" s="90">
        <f>SUM(D16)</f>
        <v>6560</v>
      </c>
      <c r="E15" s="90">
        <f>SUM(E16:E17)</f>
        <v>4775</v>
      </c>
      <c r="F15" s="90">
        <f>SUM(F16:F17)</f>
        <v>4775</v>
      </c>
      <c r="G15" s="152">
        <f t="shared" si="5"/>
        <v>0</v>
      </c>
      <c r="H15" s="153">
        <f t="shared" si="6"/>
        <v>0</v>
      </c>
    </row>
    <row r="16" spans="1:8" x14ac:dyDescent="0.25">
      <c r="A16" s="6">
        <v>21</v>
      </c>
      <c r="B16" s="6" t="s">
        <v>31</v>
      </c>
      <c r="C16" s="31">
        <v>6560</v>
      </c>
      <c r="D16" s="31">
        <v>6560</v>
      </c>
      <c r="E16" s="31">
        <v>3870.13</v>
      </c>
      <c r="F16" s="31">
        <v>3870.13</v>
      </c>
      <c r="G16" s="163">
        <f t="shared" si="5"/>
        <v>0</v>
      </c>
      <c r="H16" s="149">
        <f t="shared" si="6"/>
        <v>0</v>
      </c>
    </row>
    <row r="17" spans="1:8" x14ac:dyDescent="0.25">
      <c r="A17" s="138"/>
      <c r="B17" s="139" t="s">
        <v>134</v>
      </c>
      <c r="C17" s="31">
        <v>0</v>
      </c>
      <c r="D17" s="31">
        <v>0</v>
      </c>
      <c r="E17" s="31">
        <v>904.87</v>
      </c>
      <c r="F17" s="31">
        <v>904.87</v>
      </c>
      <c r="G17" s="163">
        <f t="shared" si="5"/>
        <v>0</v>
      </c>
      <c r="H17" s="149">
        <v>0</v>
      </c>
    </row>
    <row r="18" spans="1:8" ht="18.75" customHeight="1" x14ac:dyDescent="0.25">
      <c r="A18" s="191" t="s">
        <v>103</v>
      </c>
      <c r="B18" s="192"/>
      <c r="C18" s="90">
        <f>SUM(C19:C19)</f>
        <v>7110</v>
      </c>
      <c r="D18" s="90">
        <f>SUM(D19:D19)</f>
        <v>7110</v>
      </c>
      <c r="E18" s="90">
        <f>SUM(E19:E20)</f>
        <v>13450.2</v>
      </c>
      <c r="F18" s="90">
        <f>SUM(F19:F20)</f>
        <v>13450.2</v>
      </c>
      <c r="G18" s="152">
        <f t="shared" si="5"/>
        <v>0</v>
      </c>
      <c r="H18" s="153">
        <f t="shared" si="6"/>
        <v>0</v>
      </c>
    </row>
    <row r="19" spans="1:8" x14ac:dyDescent="0.25">
      <c r="A19" s="6">
        <v>31</v>
      </c>
      <c r="B19" s="6" t="s">
        <v>22</v>
      </c>
      <c r="C19" s="31">
        <v>7110</v>
      </c>
      <c r="D19" s="31">
        <v>7110</v>
      </c>
      <c r="E19" s="31">
        <v>11625.91</v>
      </c>
      <c r="F19" s="31">
        <v>11625.91</v>
      </c>
      <c r="G19" s="163">
        <f t="shared" si="5"/>
        <v>0</v>
      </c>
      <c r="H19" s="149">
        <f t="shared" si="6"/>
        <v>0</v>
      </c>
    </row>
    <row r="20" spans="1:8" x14ac:dyDescent="0.25">
      <c r="A20" s="138"/>
      <c r="B20" s="139" t="s">
        <v>134</v>
      </c>
      <c r="C20" s="31">
        <v>0</v>
      </c>
      <c r="D20" s="31">
        <v>0</v>
      </c>
      <c r="E20" s="31">
        <v>1824.29</v>
      </c>
      <c r="F20" s="31">
        <v>1824.29</v>
      </c>
      <c r="G20" s="163">
        <f t="shared" si="5"/>
        <v>0</v>
      </c>
      <c r="H20" s="149">
        <v>0</v>
      </c>
    </row>
    <row r="21" spans="1:8" ht="16.5" customHeight="1" x14ac:dyDescent="0.25">
      <c r="A21" s="193" t="s">
        <v>105</v>
      </c>
      <c r="B21" s="190"/>
      <c r="C21" s="90">
        <f>SUM(C22:C22)</f>
        <v>58920</v>
      </c>
      <c r="D21" s="90">
        <f>SUM(D22:D22)</f>
        <v>58920</v>
      </c>
      <c r="E21" s="90">
        <f>SUM(E22:E23)</f>
        <v>85813</v>
      </c>
      <c r="F21" s="90">
        <f>SUM(F22:F23)</f>
        <v>85813</v>
      </c>
      <c r="G21" s="152">
        <f t="shared" si="5"/>
        <v>0</v>
      </c>
      <c r="H21" s="153">
        <f t="shared" si="6"/>
        <v>0</v>
      </c>
    </row>
    <row r="22" spans="1:8" x14ac:dyDescent="0.25">
      <c r="A22" s="6">
        <v>43</v>
      </c>
      <c r="B22" s="11" t="s">
        <v>36</v>
      </c>
      <c r="C22" s="31">
        <v>58920</v>
      </c>
      <c r="D22" s="31">
        <v>58920</v>
      </c>
      <c r="E22" s="31">
        <v>81487.25</v>
      </c>
      <c r="F22" s="31">
        <v>81487.25</v>
      </c>
      <c r="G22" s="163">
        <f t="shared" si="5"/>
        <v>0</v>
      </c>
      <c r="H22" s="149">
        <f t="shared" si="6"/>
        <v>0</v>
      </c>
    </row>
    <row r="23" spans="1:8" x14ac:dyDescent="0.25">
      <c r="A23" s="138"/>
      <c r="B23" s="139" t="s">
        <v>134</v>
      </c>
      <c r="C23" s="31">
        <v>0</v>
      </c>
      <c r="D23" s="31">
        <v>0</v>
      </c>
      <c r="E23" s="31">
        <v>4325.75</v>
      </c>
      <c r="F23" s="31">
        <v>4325.75</v>
      </c>
      <c r="G23" s="163">
        <f t="shared" si="5"/>
        <v>0</v>
      </c>
      <c r="H23" s="149">
        <v>0</v>
      </c>
    </row>
    <row r="24" spans="1:8" ht="17.25" customHeight="1" x14ac:dyDescent="0.25">
      <c r="A24" s="193" t="s">
        <v>104</v>
      </c>
      <c r="B24" s="190"/>
      <c r="C24" s="90">
        <f t="shared" ref="C24" si="7">SUM(C25:C26)</f>
        <v>2251131</v>
      </c>
      <c r="D24" s="90">
        <f t="shared" ref="D24:E24" si="8">SUM(D25:D26)</f>
        <v>2255858</v>
      </c>
      <c r="E24" s="90">
        <f t="shared" si="8"/>
        <v>2596747.4899999998</v>
      </c>
      <c r="F24" s="90">
        <f t="shared" ref="F24" si="9">SUM(F25:F26)</f>
        <v>2596747.4899999998</v>
      </c>
      <c r="G24" s="152">
        <f t="shared" si="5"/>
        <v>0</v>
      </c>
      <c r="H24" s="153">
        <f t="shared" si="6"/>
        <v>0</v>
      </c>
    </row>
    <row r="25" spans="1:8" x14ac:dyDescent="0.25">
      <c r="A25" s="8">
        <v>52</v>
      </c>
      <c r="B25" s="16" t="s">
        <v>64</v>
      </c>
      <c r="C25" s="95">
        <f>2230569+3100</f>
        <v>2233669</v>
      </c>
      <c r="D25" s="95">
        <f>2230569+3100+2297</f>
        <v>2235966</v>
      </c>
      <c r="E25" s="95">
        <v>2567205.0099999998</v>
      </c>
      <c r="F25" s="95">
        <v>2567205.0099999998</v>
      </c>
      <c r="G25" s="163">
        <f t="shared" si="5"/>
        <v>0</v>
      </c>
      <c r="H25" s="149">
        <f t="shared" si="6"/>
        <v>0</v>
      </c>
    </row>
    <row r="26" spans="1:8" x14ac:dyDescent="0.25">
      <c r="A26" s="8">
        <v>54</v>
      </c>
      <c r="B26" s="10" t="s">
        <v>67</v>
      </c>
      <c r="C26" s="31">
        <v>17462</v>
      </c>
      <c r="D26" s="31">
        <f>17462+2430</f>
        <v>19892</v>
      </c>
      <c r="E26" s="31">
        <v>29542.48</v>
      </c>
      <c r="F26" s="31">
        <v>29542.48</v>
      </c>
      <c r="G26" s="163">
        <f t="shared" si="5"/>
        <v>0</v>
      </c>
      <c r="H26" s="149">
        <f t="shared" si="6"/>
        <v>0</v>
      </c>
    </row>
    <row r="27" spans="1:8" ht="24" customHeight="1" x14ac:dyDescent="0.25">
      <c r="A27" s="193" t="s">
        <v>106</v>
      </c>
      <c r="B27" s="190"/>
      <c r="C27" s="90">
        <f>C28</f>
        <v>0</v>
      </c>
      <c r="D27" s="90">
        <f>D28</f>
        <v>0</v>
      </c>
      <c r="E27" s="90">
        <f>E28</f>
        <v>0</v>
      </c>
      <c r="F27" s="90">
        <f>F28</f>
        <v>0</v>
      </c>
      <c r="G27" s="152">
        <f t="shared" si="5"/>
        <v>0</v>
      </c>
      <c r="H27" s="153">
        <v>0</v>
      </c>
    </row>
    <row r="28" spans="1:8" ht="25.5" x14ac:dyDescent="0.25">
      <c r="A28" s="11">
        <v>71</v>
      </c>
      <c r="B28" s="96" t="s">
        <v>11</v>
      </c>
      <c r="C28" s="95">
        <v>0</v>
      </c>
      <c r="D28" s="95">
        <v>0</v>
      </c>
      <c r="E28" s="95">
        <v>0</v>
      </c>
      <c r="F28" s="95">
        <v>0</v>
      </c>
      <c r="G28" s="163">
        <f t="shared" si="5"/>
        <v>0</v>
      </c>
      <c r="H28" s="149">
        <v>0</v>
      </c>
    </row>
    <row r="30" spans="1:8" ht="15.75" customHeight="1" x14ac:dyDescent="0.25">
      <c r="A30" s="174" t="s">
        <v>107</v>
      </c>
      <c r="B30" s="174"/>
      <c r="C30" s="174"/>
      <c r="D30" s="174"/>
      <c r="E30" s="174"/>
      <c r="F30" s="141"/>
    </row>
    <row r="31" spans="1:8" ht="18" x14ac:dyDescent="0.25">
      <c r="A31" s="1"/>
      <c r="B31" s="1"/>
      <c r="C31" s="26"/>
      <c r="D31" s="26"/>
      <c r="E31" s="26"/>
      <c r="F31" s="26"/>
    </row>
    <row r="32" spans="1:8" ht="39.75" customHeight="1" x14ac:dyDescent="0.25">
      <c r="A32" s="194" t="s">
        <v>100</v>
      </c>
      <c r="B32" s="188"/>
      <c r="C32" s="27" t="s">
        <v>86</v>
      </c>
      <c r="D32" s="27" t="str">
        <f>D9</f>
        <v>I. izmjena proračuna za 2024.</v>
      </c>
      <c r="E32" s="27" t="str">
        <f>E9</f>
        <v>II. izmjena proračuna za 2024.</v>
      </c>
      <c r="F32" s="27" t="str">
        <f>F9</f>
        <v>III. izmjena proračuna za 2024.</v>
      </c>
      <c r="G32" s="29" t="s">
        <v>145</v>
      </c>
      <c r="H32" s="29" t="s">
        <v>146</v>
      </c>
    </row>
    <row r="33" spans="1:8" x14ac:dyDescent="0.25">
      <c r="A33" s="194" t="s">
        <v>1</v>
      </c>
      <c r="B33" s="188"/>
      <c r="C33" s="91">
        <f t="shared" ref="C33" si="10">C34+C38+C40+C42+C44+C49</f>
        <v>2493897</v>
      </c>
      <c r="D33" s="91">
        <f t="shared" ref="D33:E33" si="11">D34+D38+D40+D42+D44+D49</f>
        <v>2501054</v>
      </c>
      <c r="E33" s="91">
        <f t="shared" si="11"/>
        <v>2876648.8699999996</v>
      </c>
      <c r="F33" s="91">
        <f t="shared" ref="F33" si="12">F34+F38+F40+F42+F44+F49</f>
        <v>2893035.59</v>
      </c>
      <c r="G33" s="155">
        <f>F33-E33</f>
        <v>16386.720000000205</v>
      </c>
      <c r="H33" s="156">
        <f>G33/E33</f>
        <v>5.6964616609604521E-3</v>
      </c>
    </row>
    <row r="34" spans="1:8" ht="15" customHeight="1" x14ac:dyDescent="0.25">
      <c r="A34" s="189" t="s">
        <v>101</v>
      </c>
      <c r="B34" s="190"/>
      <c r="C34" s="89">
        <f t="shared" ref="C34" si="13">SUM(C35:C37)</f>
        <v>166676</v>
      </c>
      <c r="D34" s="89">
        <f t="shared" ref="D34" si="14">SUM(D35:D37)</f>
        <v>169106</v>
      </c>
      <c r="E34" s="89">
        <f>SUM(E35:E37)</f>
        <v>175863.18</v>
      </c>
      <c r="F34" s="89">
        <f>SUM(F35:F37)</f>
        <v>192249.9</v>
      </c>
      <c r="G34" s="152">
        <f t="shared" ref="G34:G50" si="15">F34-E34</f>
        <v>16386.72</v>
      </c>
      <c r="H34" s="153">
        <f t="shared" ref="H34:H50" si="16">G34/E34</f>
        <v>9.3178799564525114E-2</v>
      </c>
    </row>
    <row r="35" spans="1:8" s="94" customFormat="1" ht="15" customHeight="1" x14ac:dyDescent="0.25">
      <c r="A35" s="11">
        <v>11</v>
      </c>
      <c r="B35" s="11" t="s">
        <v>108</v>
      </c>
      <c r="C35" s="95">
        <v>2500</v>
      </c>
      <c r="D35" s="95">
        <v>2500</v>
      </c>
      <c r="E35" s="95">
        <v>0</v>
      </c>
      <c r="F35" s="95">
        <v>0</v>
      </c>
      <c r="G35" s="163">
        <f t="shared" si="15"/>
        <v>0</v>
      </c>
      <c r="H35" s="164">
        <v>0</v>
      </c>
    </row>
    <row r="36" spans="1:8" ht="25.5" x14ac:dyDescent="0.25">
      <c r="A36" s="11">
        <v>11</v>
      </c>
      <c r="B36" s="11" t="s">
        <v>32</v>
      </c>
      <c r="C36" s="117">
        <v>112877</v>
      </c>
      <c r="D36" s="117">
        <f>112877+2430</f>
        <v>115307</v>
      </c>
      <c r="E36" s="117">
        <v>88779</v>
      </c>
      <c r="F36" s="117">
        <v>88779</v>
      </c>
      <c r="G36" s="163">
        <f t="shared" si="15"/>
        <v>0</v>
      </c>
      <c r="H36" s="164">
        <f t="shared" si="16"/>
        <v>0</v>
      </c>
    </row>
    <row r="37" spans="1:8" x14ac:dyDescent="0.25">
      <c r="A37" s="6">
        <v>13</v>
      </c>
      <c r="B37" s="10" t="s">
        <v>33</v>
      </c>
      <c r="C37" s="31">
        <v>51299</v>
      </c>
      <c r="D37" s="31">
        <v>51299</v>
      </c>
      <c r="E37" s="31">
        <v>87084.18</v>
      </c>
      <c r="F37" s="31">
        <f>87084.18+16386.72</f>
        <v>103470.9</v>
      </c>
      <c r="G37" s="163">
        <f t="shared" si="15"/>
        <v>16386.72</v>
      </c>
      <c r="H37" s="164">
        <f t="shared" si="16"/>
        <v>0.18817103175341379</v>
      </c>
    </row>
    <row r="38" spans="1:8" ht="18" customHeight="1" x14ac:dyDescent="0.25">
      <c r="A38" s="191" t="s">
        <v>102</v>
      </c>
      <c r="B38" s="192"/>
      <c r="C38" s="92">
        <f t="shared" ref="C38:F38" si="17">C39</f>
        <v>6560</v>
      </c>
      <c r="D38" s="92">
        <f t="shared" si="17"/>
        <v>6560</v>
      </c>
      <c r="E38" s="92">
        <f t="shared" si="17"/>
        <v>4775</v>
      </c>
      <c r="F38" s="92">
        <f t="shared" si="17"/>
        <v>4775</v>
      </c>
      <c r="G38" s="152">
        <f t="shared" si="15"/>
        <v>0</v>
      </c>
      <c r="H38" s="153">
        <f t="shared" si="16"/>
        <v>0</v>
      </c>
    </row>
    <row r="39" spans="1:8" x14ac:dyDescent="0.25">
      <c r="A39" s="6">
        <v>21</v>
      </c>
      <c r="B39" s="6" t="s">
        <v>31</v>
      </c>
      <c r="C39" s="31">
        <v>6560</v>
      </c>
      <c r="D39" s="31">
        <v>6560</v>
      </c>
      <c r="E39" s="31">
        <v>4775</v>
      </c>
      <c r="F39" s="31">
        <v>4775</v>
      </c>
      <c r="G39" s="163">
        <f t="shared" si="15"/>
        <v>0</v>
      </c>
      <c r="H39" s="164">
        <f t="shared" si="16"/>
        <v>0</v>
      </c>
    </row>
    <row r="40" spans="1:8" ht="18.75" customHeight="1" x14ac:dyDescent="0.25">
      <c r="A40" s="191" t="s">
        <v>103</v>
      </c>
      <c r="B40" s="192"/>
      <c r="C40" s="92">
        <f t="shared" ref="C40:F40" si="18">C41</f>
        <v>8110</v>
      </c>
      <c r="D40" s="92">
        <f t="shared" si="18"/>
        <v>8110</v>
      </c>
      <c r="E40" s="92">
        <f t="shared" si="18"/>
        <v>13450.2</v>
      </c>
      <c r="F40" s="92">
        <f t="shared" si="18"/>
        <v>13450.2</v>
      </c>
      <c r="G40" s="152">
        <f t="shared" si="15"/>
        <v>0</v>
      </c>
      <c r="H40" s="153">
        <f t="shared" si="16"/>
        <v>0</v>
      </c>
    </row>
    <row r="41" spans="1:8" x14ac:dyDescent="0.25">
      <c r="A41" s="6">
        <v>31</v>
      </c>
      <c r="B41" s="6" t="s">
        <v>22</v>
      </c>
      <c r="C41" s="31">
        <v>8110</v>
      </c>
      <c r="D41" s="31">
        <v>8110</v>
      </c>
      <c r="E41" s="31">
        <v>13450.2</v>
      </c>
      <c r="F41" s="31">
        <v>13450.2</v>
      </c>
      <c r="G41" s="163">
        <f t="shared" si="15"/>
        <v>0</v>
      </c>
      <c r="H41" s="164">
        <f t="shared" si="16"/>
        <v>0</v>
      </c>
    </row>
    <row r="42" spans="1:8" ht="16.5" customHeight="1" x14ac:dyDescent="0.25">
      <c r="A42" s="193" t="s">
        <v>105</v>
      </c>
      <c r="B42" s="190"/>
      <c r="C42" s="93">
        <f t="shared" ref="C42:F42" si="19">C43</f>
        <v>61420</v>
      </c>
      <c r="D42" s="93">
        <f t="shared" si="19"/>
        <v>61420</v>
      </c>
      <c r="E42" s="93">
        <f t="shared" si="19"/>
        <v>85813</v>
      </c>
      <c r="F42" s="93">
        <f t="shared" si="19"/>
        <v>85813</v>
      </c>
      <c r="G42" s="152">
        <f t="shared" si="15"/>
        <v>0</v>
      </c>
      <c r="H42" s="153">
        <f t="shared" si="16"/>
        <v>0</v>
      </c>
    </row>
    <row r="43" spans="1:8" x14ac:dyDescent="0.25">
      <c r="A43" s="6">
        <v>43</v>
      </c>
      <c r="B43" s="11" t="s">
        <v>36</v>
      </c>
      <c r="C43" s="31">
        <v>61420</v>
      </c>
      <c r="D43" s="31">
        <v>61420</v>
      </c>
      <c r="E43" s="31">
        <v>85813</v>
      </c>
      <c r="F43" s="31">
        <v>85813</v>
      </c>
      <c r="G43" s="163">
        <f t="shared" si="15"/>
        <v>0</v>
      </c>
      <c r="H43" s="164">
        <f t="shared" si="16"/>
        <v>0</v>
      </c>
    </row>
    <row r="44" spans="1:8" ht="17.25" customHeight="1" x14ac:dyDescent="0.25">
      <c r="A44" s="193" t="s">
        <v>104</v>
      </c>
      <c r="B44" s="190"/>
      <c r="C44" s="89">
        <f t="shared" ref="C44" si="20">SUM(C45:C47)</f>
        <v>2251131</v>
      </c>
      <c r="D44" s="89">
        <f t="shared" ref="D44" si="21">SUM(D45:D47)</f>
        <v>2255858</v>
      </c>
      <c r="E44" s="89">
        <f>SUM(E45:E48)</f>
        <v>2596747.4899999998</v>
      </c>
      <c r="F44" s="89">
        <f>SUM(F45:F48)</f>
        <v>2596747.4899999998</v>
      </c>
      <c r="G44" s="152">
        <f t="shared" si="15"/>
        <v>0</v>
      </c>
      <c r="H44" s="153">
        <f t="shared" si="16"/>
        <v>0</v>
      </c>
    </row>
    <row r="45" spans="1:8" x14ac:dyDescent="0.25">
      <c r="A45" s="8">
        <v>52</v>
      </c>
      <c r="B45" s="96" t="s">
        <v>64</v>
      </c>
      <c r="C45" s="95">
        <v>2233669</v>
      </c>
      <c r="D45" s="95">
        <f>2233669+2297</f>
        <v>2235966</v>
      </c>
      <c r="E45" s="95">
        <v>2558872</v>
      </c>
      <c r="F45" s="95">
        <v>2558872</v>
      </c>
      <c r="G45" s="163">
        <f t="shared" si="15"/>
        <v>0</v>
      </c>
      <c r="H45" s="164">
        <f t="shared" si="16"/>
        <v>0</v>
      </c>
    </row>
    <row r="46" spans="1:8" x14ac:dyDescent="0.25">
      <c r="A46" s="138"/>
      <c r="B46" s="140" t="s">
        <v>135</v>
      </c>
      <c r="C46" s="31">
        <v>0</v>
      </c>
      <c r="D46" s="31">
        <v>0</v>
      </c>
      <c r="E46" s="31">
        <v>8333.01</v>
      </c>
      <c r="F46" s="31">
        <v>8333.01</v>
      </c>
      <c r="G46" s="163">
        <f t="shared" si="15"/>
        <v>0</v>
      </c>
      <c r="H46" s="164">
        <f t="shared" si="16"/>
        <v>0</v>
      </c>
    </row>
    <row r="47" spans="1:8" x14ac:dyDescent="0.25">
      <c r="A47" s="8">
        <v>54</v>
      </c>
      <c r="B47" s="10" t="s">
        <v>67</v>
      </c>
      <c r="C47" s="95">
        <v>17462</v>
      </c>
      <c r="D47" s="95">
        <f>17462+2430</f>
        <v>19892</v>
      </c>
      <c r="E47" s="95">
        <v>29390</v>
      </c>
      <c r="F47" s="95">
        <v>29390</v>
      </c>
      <c r="G47" s="163">
        <f t="shared" si="15"/>
        <v>0</v>
      </c>
      <c r="H47" s="164">
        <f t="shared" si="16"/>
        <v>0</v>
      </c>
    </row>
    <row r="48" spans="1:8" x14ac:dyDescent="0.25">
      <c r="A48" s="138"/>
      <c r="B48" s="140" t="s">
        <v>135</v>
      </c>
      <c r="C48" s="31">
        <v>0</v>
      </c>
      <c r="D48" s="31">
        <v>0</v>
      </c>
      <c r="E48" s="31">
        <v>152.47999999999999</v>
      </c>
      <c r="F48" s="31">
        <v>152.47999999999999</v>
      </c>
      <c r="G48" s="163">
        <f t="shared" si="15"/>
        <v>0</v>
      </c>
      <c r="H48" s="164">
        <f t="shared" si="16"/>
        <v>0</v>
      </c>
    </row>
    <row r="49" spans="1:8" ht="24" customHeight="1" x14ac:dyDescent="0.25">
      <c r="A49" s="193" t="s">
        <v>106</v>
      </c>
      <c r="B49" s="190"/>
      <c r="C49" s="89">
        <f t="shared" ref="C49:F49" si="22">C50</f>
        <v>0</v>
      </c>
      <c r="D49" s="89">
        <f t="shared" si="22"/>
        <v>0</v>
      </c>
      <c r="E49" s="89">
        <f t="shared" si="22"/>
        <v>0</v>
      </c>
      <c r="F49" s="89">
        <f t="shared" si="22"/>
        <v>0</v>
      </c>
      <c r="G49" s="152">
        <f t="shared" si="15"/>
        <v>0</v>
      </c>
      <c r="H49" s="153">
        <v>0</v>
      </c>
    </row>
    <row r="50" spans="1:8" ht="25.5" x14ac:dyDescent="0.25">
      <c r="A50" s="8">
        <v>71</v>
      </c>
      <c r="B50" s="96" t="s">
        <v>11</v>
      </c>
      <c r="C50" s="117">
        <v>0</v>
      </c>
      <c r="D50" s="117">
        <v>0</v>
      </c>
      <c r="E50" s="117">
        <v>0</v>
      </c>
      <c r="F50" s="117">
        <v>0</v>
      </c>
      <c r="G50" s="163">
        <f t="shared" si="15"/>
        <v>0</v>
      </c>
      <c r="H50" s="164">
        <v>0</v>
      </c>
    </row>
    <row r="51" spans="1:8" x14ac:dyDescent="0.25">
      <c r="C51" s="118"/>
      <c r="D51" s="118"/>
      <c r="E51" s="118"/>
      <c r="F51" s="118"/>
    </row>
    <row r="52" spans="1:8" x14ac:dyDescent="0.25">
      <c r="C52" s="118"/>
      <c r="D52" s="118"/>
      <c r="E52" s="118"/>
      <c r="F52" s="118"/>
    </row>
  </sheetData>
  <mergeCells count="22">
    <mergeCell ref="A27:B27"/>
    <mergeCell ref="A34:B34"/>
    <mergeCell ref="A33:B33"/>
    <mergeCell ref="A8:C8"/>
    <mergeCell ref="A10:B10"/>
    <mergeCell ref="A9:B9"/>
    <mergeCell ref="A15:B15"/>
    <mergeCell ref="A30:E30"/>
    <mergeCell ref="A44:B44"/>
    <mergeCell ref="A49:B49"/>
    <mergeCell ref="A32:B32"/>
    <mergeCell ref="A38:B38"/>
    <mergeCell ref="A40:B40"/>
    <mergeCell ref="A42:B42"/>
    <mergeCell ref="A11:B11"/>
    <mergeCell ref="A18:B18"/>
    <mergeCell ref="A21:B21"/>
    <mergeCell ref="A24:B24"/>
    <mergeCell ref="A1:H1"/>
    <mergeCell ref="A3:H3"/>
    <mergeCell ref="A5:H5"/>
    <mergeCell ref="A7:H7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I15" sqref="I15"/>
    </sheetView>
  </sheetViews>
  <sheetFormatPr defaultRowHeight="15" x14ac:dyDescent="0.25"/>
  <cols>
    <col min="1" max="1" width="37.7109375" customWidth="1"/>
    <col min="2" max="2" width="17.7109375" customWidth="1"/>
    <col min="3" max="5" width="18" customWidth="1"/>
    <col min="6" max="6" width="10.140625" bestFit="1" customWidth="1"/>
    <col min="7" max="7" width="10" customWidth="1"/>
  </cols>
  <sheetData>
    <row r="1" spans="1:7" ht="42" customHeight="1" x14ac:dyDescent="0.25">
      <c r="A1" s="174" t="s">
        <v>151</v>
      </c>
      <c r="B1" s="174"/>
      <c r="C1" s="174"/>
      <c r="D1" s="174"/>
      <c r="E1" s="174"/>
      <c r="F1" s="174"/>
      <c r="G1" s="174"/>
    </row>
    <row r="2" spans="1:7" ht="18" customHeight="1" x14ac:dyDescent="0.25">
      <c r="A2" s="1"/>
      <c r="B2" s="1"/>
      <c r="C2" s="1"/>
      <c r="D2" s="1"/>
      <c r="E2" s="146"/>
    </row>
    <row r="3" spans="1:7" ht="15.75" x14ac:dyDescent="0.25">
      <c r="A3" s="174" t="s">
        <v>20</v>
      </c>
      <c r="B3" s="174"/>
      <c r="C3" s="174"/>
      <c r="D3" s="174"/>
      <c r="E3" s="174"/>
      <c r="F3" s="174"/>
      <c r="G3" s="174"/>
    </row>
    <row r="4" spans="1:7" ht="18" x14ac:dyDescent="0.25">
      <c r="A4" s="1"/>
      <c r="B4" s="1"/>
      <c r="C4" s="1"/>
      <c r="D4" s="1"/>
      <c r="E4" s="146"/>
    </row>
    <row r="5" spans="1:7" ht="18" customHeight="1" x14ac:dyDescent="0.25">
      <c r="A5" s="174" t="s">
        <v>6</v>
      </c>
      <c r="B5" s="174"/>
      <c r="C5" s="174"/>
      <c r="D5" s="174"/>
      <c r="E5" s="174"/>
      <c r="F5" s="174"/>
      <c r="G5" s="174"/>
    </row>
    <row r="6" spans="1:7" ht="18" x14ac:dyDescent="0.25">
      <c r="A6" s="1"/>
      <c r="B6" s="1"/>
      <c r="C6" s="1"/>
      <c r="D6" s="1"/>
      <c r="E6" s="146"/>
    </row>
    <row r="7" spans="1:7" ht="15.75" customHeight="1" x14ac:dyDescent="0.25">
      <c r="A7" s="174" t="s">
        <v>16</v>
      </c>
      <c r="B7" s="174"/>
      <c r="C7" s="174"/>
      <c r="D7" s="174"/>
      <c r="E7" s="174"/>
      <c r="F7" s="174"/>
      <c r="G7" s="174"/>
    </row>
    <row r="8" spans="1:7" ht="18" x14ac:dyDescent="0.25">
      <c r="A8" s="1"/>
      <c r="B8" s="1"/>
      <c r="C8" s="1"/>
      <c r="D8" s="1"/>
      <c r="E8" s="146"/>
    </row>
    <row r="9" spans="1:7" ht="38.25" x14ac:dyDescent="0.25">
      <c r="A9" s="13" t="s">
        <v>17</v>
      </c>
      <c r="B9" s="27" t="s">
        <v>86</v>
      </c>
      <c r="C9" s="27" t="s">
        <v>131</v>
      </c>
      <c r="D9" s="27" t="s">
        <v>132</v>
      </c>
      <c r="E9" s="27" t="s">
        <v>150</v>
      </c>
      <c r="F9" s="29" t="s">
        <v>145</v>
      </c>
      <c r="G9" s="29" t="s">
        <v>146</v>
      </c>
    </row>
    <row r="10" spans="1:7" ht="15.75" customHeight="1" x14ac:dyDescent="0.25">
      <c r="A10" s="22" t="s">
        <v>18</v>
      </c>
      <c r="B10" s="90">
        <f>B11</f>
        <v>2493897</v>
      </c>
      <c r="C10" s="90">
        <f>C11</f>
        <v>2501054</v>
      </c>
      <c r="D10" s="90">
        <f>D11</f>
        <v>2868163.38</v>
      </c>
      <c r="E10" s="90">
        <f>E11</f>
        <v>2884550.1</v>
      </c>
      <c r="F10" s="159">
        <f>E10-D10</f>
        <v>16386.720000000205</v>
      </c>
      <c r="G10" s="160">
        <f>F10/D10</f>
        <v>5.7133146996668667E-3</v>
      </c>
    </row>
    <row r="11" spans="1:7" ht="15.75" customHeight="1" x14ac:dyDescent="0.25">
      <c r="A11" s="4" t="s">
        <v>39</v>
      </c>
      <c r="B11" s="79">
        <f>SUM(B12:B13)</f>
        <v>2493897</v>
      </c>
      <c r="C11" s="79">
        <f>SUM(C12:C13)</f>
        <v>2501054</v>
      </c>
      <c r="D11" s="79">
        <f>SUM(D12:D13)</f>
        <v>2868163.38</v>
      </c>
      <c r="E11" s="79">
        <f>SUM(E12:E13)</f>
        <v>2884550.1</v>
      </c>
      <c r="F11" s="159">
        <f t="shared" ref="F11:F13" si="0">E11-D11</f>
        <v>16386.720000000205</v>
      </c>
      <c r="G11" s="160">
        <f t="shared" ref="G11:G13" si="1">F11/D11</f>
        <v>5.7133146996668667E-3</v>
      </c>
    </row>
    <row r="12" spans="1:7" x14ac:dyDescent="0.25">
      <c r="A12" s="10" t="s">
        <v>40</v>
      </c>
      <c r="B12" s="95">
        <f>2493897-B13</f>
        <v>2468017</v>
      </c>
      <c r="C12" s="95">
        <f>2493897-C13+2297+4860</f>
        <v>2475174</v>
      </c>
      <c r="D12" s="95">
        <f>2868163.38-D13</f>
        <v>2838808.28</v>
      </c>
      <c r="E12" s="95">
        <f>2868163.38-E13+16386.72</f>
        <v>2855195</v>
      </c>
      <c r="F12" s="159">
        <f t="shared" si="0"/>
        <v>16386.720000000205</v>
      </c>
      <c r="G12" s="160">
        <f t="shared" si="1"/>
        <v>5.7723940413475922E-3</v>
      </c>
    </row>
    <row r="13" spans="1:7" x14ac:dyDescent="0.25">
      <c r="A13" s="9" t="s">
        <v>77</v>
      </c>
      <c r="B13" s="97">
        <f>600+1100+2100+20000+1200+180+700</f>
        <v>25880</v>
      </c>
      <c r="C13" s="97">
        <f>600+1100+2100+20000+1200+180+700</f>
        <v>25880</v>
      </c>
      <c r="D13" s="97">
        <f>29355.1</f>
        <v>29355.1</v>
      </c>
      <c r="E13" s="97">
        <f>29355.1</f>
        <v>29355.1</v>
      </c>
      <c r="F13" s="159">
        <f t="shared" si="0"/>
        <v>0</v>
      </c>
      <c r="G13" s="160">
        <f t="shared" si="1"/>
        <v>0</v>
      </c>
    </row>
    <row r="14" spans="1:7" x14ac:dyDescent="0.25">
      <c r="A14" s="4"/>
      <c r="B14" s="3"/>
      <c r="C14" s="3"/>
      <c r="D14" s="3"/>
      <c r="E14" s="3"/>
      <c r="F14" s="80"/>
      <c r="G14" s="151"/>
    </row>
    <row r="15" spans="1:7" x14ac:dyDescent="0.25">
      <c r="A15" s="11"/>
      <c r="B15" s="3"/>
      <c r="C15" s="3"/>
      <c r="D15" s="3"/>
      <c r="E15" s="3"/>
      <c r="F15" s="80"/>
      <c r="G15" s="151"/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G8" sqref="G8"/>
    </sheetView>
  </sheetViews>
  <sheetFormatPr defaultRowHeight="15" x14ac:dyDescent="0.25"/>
  <cols>
    <col min="3" max="3" width="22" customWidth="1"/>
    <col min="5" max="7" width="17.5703125" customWidth="1"/>
  </cols>
  <sheetData>
    <row r="1" spans="1:7" ht="15.75" customHeight="1" x14ac:dyDescent="0.25">
      <c r="A1" s="174" t="s">
        <v>149</v>
      </c>
      <c r="B1" s="174"/>
      <c r="C1" s="174"/>
      <c r="D1" s="174"/>
      <c r="E1" s="174"/>
      <c r="F1" s="174"/>
      <c r="G1" s="141"/>
    </row>
    <row r="2" spans="1:7" ht="18" customHeight="1" x14ac:dyDescent="0.25">
      <c r="A2" s="174"/>
      <c r="B2" s="174"/>
      <c r="C2" s="174"/>
      <c r="D2" s="174"/>
      <c r="E2" s="174"/>
      <c r="F2" s="174"/>
      <c r="G2" s="141"/>
    </row>
    <row r="3" spans="1:7" ht="15.75" customHeight="1" x14ac:dyDescent="0.25">
      <c r="A3" s="174" t="s">
        <v>20</v>
      </c>
      <c r="B3" s="174"/>
      <c r="C3" s="174"/>
      <c r="D3" s="174"/>
      <c r="E3" s="174"/>
      <c r="F3" s="174"/>
      <c r="G3" s="141"/>
    </row>
    <row r="4" spans="1:7" ht="18" x14ac:dyDescent="0.25">
      <c r="A4" s="1"/>
      <c r="B4" s="1"/>
      <c r="C4" s="1"/>
      <c r="D4" s="1"/>
      <c r="E4" s="1"/>
      <c r="F4" s="1"/>
      <c r="G4" s="146"/>
    </row>
    <row r="5" spans="1:7" ht="15.75" customHeight="1" x14ac:dyDescent="0.25">
      <c r="A5" s="174" t="s">
        <v>116</v>
      </c>
      <c r="B5" s="174"/>
      <c r="C5" s="174"/>
      <c r="D5" s="174"/>
      <c r="E5" s="174"/>
      <c r="F5" s="174"/>
      <c r="G5" s="141"/>
    </row>
    <row r="6" spans="1:7" ht="18" x14ac:dyDescent="0.25">
      <c r="A6" s="1"/>
      <c r="B6" s="1"/>
      <c r="C6" s="1"/>
      <c r="D6" s="1"/>
      <c r="E6" s="1"/>
      <c r="F6" s="1"/>
      <c r="G6" s="146"/>
    </row>
    <row r="7" spans="1:7" ht="38.25" x14ac:dyDescent="0.25">
      <c r="A7" s="13" t="s">
        <v>7</v>
      </c>
      <c r="B7" s="104" t="s">
        <v>8</v>
      </c>
      <c r="C7" s="104" t="s">
        <v>28</v>
      </c>
      <c r="D7" s="13" t="s">
        <v>86</v>
      </c>
      <c r="E7" s="13" t="s">
        <v>131</v>
      </c>
      <c r="F7" s="13" t="s">
        <v>132</v>
      </c>
      <c r="G7" s="13" t="s">
        <v>150</v>
      </c>
    </row>
    <row r="8" spans="1:7" x14ac:dyDescent="0.25">
      <c r="A8" s="119"/>
      <c r="B8" s="120"/>
      <c r="C8" s="121" t="s">
        <v>117</v>
      </c>
      <c r="D8" s="119"/>
      <c r="E8" s="119"/>
      <c r="F8" s="119"/>
      <c r="G8" s="119"/>
    </row>
    <row r="9" spans="1:7" ht="32.25" customHeight="1" x14ac:dyDescent="0.25">
      <c r="A9" s="4">
        <v>8</v>
      </c>
      <c r="B9" s="4"/>
      <c r="C9" s="4" t="s">
        <v>118</v>
      </c>
      <c r="D9" s="3">
        <v>0</v>
      </c>
      <c r="E9" s="3">
        <v>0</v>
      </c>
      <c r="F9" s="3">
        <v>0</v>
      </c>
      <c r="G9" s="3">
        <v>0</v>
      </c>
    </row>
    <row r="10" spans="1:7" ht="22.5" customHeight="1" x14ac:dyDescent="0.25">
      <c r="A10" s="4"/>
      <c r="B10" s="8">
        <v>84</v>
      </c>
      <c r="C10" s="8" t="s">
        <v>119</v>
      </c>
      <c r="D10" s="3">
        <v>0</v>
      </c>
      <c r="E10" s="3">
        <v>0</v>
      </c>
      <c r="F10" s="3">
        <v>0</v>
      </c>
      <c r="G10" s="3">
        <v>0</v>
      </c>
    </row>
    <row r="11" spans="1:7" x14ac:dyDescent="0.25">
      <c r="A11" s="4"/>
      <c r="B11" s="8"/>
      <c r="C11" s="122"/>
      <c r="D11" s="3"/>
      <c r="E11" s="3"/>
      <c r="F11" s="3"/>
      <c r="G11" s="3"/>
    </row>
    <row r="12" spans="1:7" ht="17.25" customHeight="1" x14ac:dyDescent="0.25">
      <c r="A12" s="4"/>
      <c r="B12" s="8"/>
      <c r="C12" s="121" t="s">
        <v>120</v>
      </c>
      <c r="D12" s="3">
        <v>0</v>
      </c>
      <c r="E12" s="3">
        <v>0</v>
      </c>
      <c r="F12" s="3">
        <v>0</v>
      </c>
      <c r="G12" s="3">
        <v>0</v>
      </c>
    </row>
    <row r="13" spans="1:7" ht="36.75" customHeight="1" x14ac:dyDescent="0.25">
      <c r="A13" s="7">
        <v>5</v>
      </c>
      <c r="B13" s="123"/>
      <c r="C13" s="124" t="s">
        <v>121</v>
      </c>
      <c r="D13" s="3">
        <v>0</v>
      </c>
      <c r="E13" s="3">
        <v>0</v>
      </c>
      <c r="F13" s="3">
        <v>0</v>
      </c>
      <c r="G13" s="3">
        <v>0</v>
      </c>
    </row>
    <row r="14" spans="1:7" ht="37.5" customHeight="1" x14ac:dyDescent="0.25">
      <c r="A14" s="8"/>
      <c r="B14" s="8">
        <v>54</v>
      </c>
      <c r="C14" s="16" t="s">
        <v>122</v>
      </c>
      <c r="D14" s="3">
        <v>0</v>
      </c>
      <c r="E14" s="3">
        <v>0</v>
      </c>
      <c r="F14" s="3">
        <v>0</v>
      </c>
      <c r="G14" s="3">
        <v>0</v>
      </c>
    </row>
  </sheetData>
  <mergeCells count="3">
    <mergeCell ref="A1:F2"/>
    <mergeCell ref="A3:F3"/>
    <mergeCell ref="A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8" sqref="E8"/>
    </sheetView>
  </sheetViews>
  <sheetFormatPr defaultRowHeight="15" x14ac:dyDescent="0.25"/>
  <cols>
    <col min="1" max="1" width="23.42578125" customWidth="1"/>
    <col min="3" max="5" width="17.5703125" customWidth="1"/>
  </cols>
  <sheetData>
    <row r="1" spans="1:5" ht="42" customHeight="1" x14ac:dyDescent="0.25">
      <c r="A1" s="174" t="s">
        <v>149</v>
      </c>
      <c r="B1" s="174"/>
      <c r="C1" s="174"/>
      <c r="D1" s="174"/>
      <c r="E1" s="141"/>
    </row>
    <row r="2" spans="1:5" ht="18" customHeight="1" x14ac:dyDescent="0.25">
      <c r="A2" s="1"/>
      <c r="B2" s="1"/>
      <c r="C2" s="126"/>
      <c r="D2" s="134"/>
      <c r="E2" s="141"/>
    </row>
    <row r="3" spans="1:5" ht="15.75" customHeight="1" x14ac:dyDescent="0.25">
      <c r="A3" s="174" t="s">
        <v>20</v>
      </c>
      <c r="B3" s="174"/>
      <c r="C3" s="174"/>
      <c r="D3" s="174"/>
      <c r="E3" s="141"/>
    </row>
    <row r="4" spans="1:5" ht="18" x14ac:dyDescent="0.25">
      <c r="A4" s="1"/>
      <c r="B4" s="1"/>
      <c r="C4" s="1"/>
      <c r="D4" s="1"/>
      <c r="E4" s="146"/>
    </row>
    <row r="5" spans="1:5" ht="32.25" customHeight="1" x14ac:dyDescent="0.25">
      <c r="A5" s="174" t="s">
        <v>123</v>
      </c>
      <c r="B5" s="174"/>
      <c r="C5" s="174"/>
      <c r="D5" s="174"/>
      <c r="E5" s="141"/>
    </row>
    <row r="6" spans="1:5" ht="18" x14ac:dyDescent="0.25">
      <c r="A6" s="1"/>
      <c r="B6" s="1"/>
      <c r="C6" s="1"/>
      <c r="D6" s="1"/>
      <c r="E6" s="146"/>
    </row>
    <row r="7" spans="1:5" ht="38.25" x14ac:dyDescent="0.25">
      <c r="A7" s="13" t="s">
        <v>100</v>
      </c>
      <c r="B7" s="13" t="s">
        <v>86</v>
      </c>
      <c r="C7" s="13" t="s">
        <v>131</v>
      </c>
      <c r="D7" s="13" t="s">
        <v>132</v>
      </c>
      <c r="E7" s="13" t="s">
        <v>150</v>
      </c>
    </row>
    <row r="8" spans="1:5" x14ac:dyDescent="0.25">
      <c r="A8" s="125" t="s">
        <v>117</v>
      </c>
      <c r="B8" s="119">
        <v>0</v>
      </c>
      <c r="C8" s="119"/>
      <c r="D8" s="119"/>
      <c r="E8" s="119"/>
    </row>
    <row r="9" spans="1:5" ht="35.25" customHeight="1" x14ac:dyDescent="0.25">
      <c r="A9" s="4" t="s">
        <v>124</v>
      </c>
      <c r="B9" s="3">
        <v>0</v>
      </c>
      <c r="C9" s="3">
        <v>0</v>
      </c>
      <c r="D9" s="3">
        <v>0</v>
      </c>
      <c r="E9" s="3">
        <v>0</v>
      </c>
    </row>
    <row r="10" spans="1:5" ht="28.5" customHeight="1" x14ac:dyDescent="0.25">
      <c r="A10" s="10" t="s">
        <v>125</v>
      </c>
      <c r="B10" s="3">
        <v>0</v>
      </c>
      <c r="C10" s="3">
        <v>0</v>
      </c>
      <c r="D10" s="3">
        <v>0</v>
      </c>
      <c r="E10" s="3">
        <v>0</v>
      </c>
    </row>
    <row r="11" spans="1:5" x14ac:dyDescent="0.25">
      <c r="A11" s="10" t="s">
        <v>126</v>
      </c>
      <c r="B11" s="3"/>
      <c r="C11" s="3"/>
      <c r="D11" s="3"/>
      <c r="E11" s="3"/>
    </row>
    <row r="12" spans="1:5" x14ac:dyDescent="0.25">
      <c r="A12" s="10"/>
      <c r="B12" s="3"/>
      <c r="C12" s="3">
        <v>0</v>
      </c>
      <c r="D12" s="3">
        <v>0</v>
      </c>
      <c r="E12" s="3">
        <v>0</v>
      </c>
    </row>
    <row r="13" spans="1:5" ht="20.25" customHeight="1" x14ac:dyDescent="0.25">
      <c r="A13" s="125" t="s">
        <v>120</v>
      </c>
      <c r="B13" s="3">
        <v>0</v>
      </c>
      <c r="C13" s="3">
        <v>0</v>
      </c>
      <c r="D13" s="3">
        <v>0</v>
      </c>
      <c r="E13" s="3">
        <v>0</v>
      </c>
    </row>
    <row r="14" spans="1:5" x14ac:dyDescent="0.25">
      <c r="A14" s="4" t="s">
        <v>127</v>
      </c>
      <c r="B14" s="3"/>
      <c r="C14" s="3">
        <v>0</v>
      </c>
      <c r="D14" s="3">
        <v>0</v>
      </c>
      <c r="E14" s="3">
        <v>0</v>
      </c>
    </row>
    <row r="15" spans="1:5" x14ac:dyDescent="0.25">
      <c r="A15" s="6" t="s">
        <v>128</v>
      </c>
      <c r="B15" s="3"/>
    </row>
    <row r="16" spans="1:5" x14ac:dyDescent="0.25">
      <c r="A16" s="4" t="s">
        <v>103</v>
      </c>
      <c r="B16" s="3"/>
    </row>
    <row r="17" spans="1:2" x14ac:dyDescent="0.25">
      <c r="A17" s="6" t="s">
        <v>129</v>
      </c>
      <c r="B17" s="3"/>
    </row>
  </sheetData>
  <mergeCells count="3">
    <mergeCell ref="A1:D1"/>
    <mergeCell ref="A3:D3"/>
    <mergeCell ref="A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zoomScaleNormal="100" workbookViewId="0">
      <selection activeCell="H18" sqref="H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42578125" customWidth="1"/>
    <col min="4" max="4" width="30" customWidth="1"/>
    <col min="5" max="8" width="25.28515625" customWidth="1"/>
    <col min="9" max="9" width="13" customWidth="1"/>
    <col min="10" max="10" width="10.28515625" customWidth="1"/>
    <col min="11" max="11" width="11.7109375" bestFit="1" customWidth="1"/>
  </cols>
  <sheetData>
    <row r="1" spans="1:11" ht="29.25" customHeight="1" x14ac:dyDescent="0.25">
      <c r="A1" s="195" t="s">
        <v>148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1" ht="22.5" customHeight="1" x14ac:dyDescent="0.25">
      <c r="A2" s="195" t="s">
        <v>138</v>
      </c>
      <c r="B2" s="195"/>
      <c r="C2" s="222">
        <v>15673</v>
      </c>
      <c r="D2" s="222"/>
      <c r="E2" s="1"/>
      <c r="F2" s="1"/>
      <c r="G2" s="1"/>
      <c r="H2" s="146"/>
    </row>
    <row r="3" spans="1:11" ht="18" customHeight="1" x14ac:dyDescent="0.25">
      <c r="A3" s="196" t="s">
        <v>19</v>
      </c>
      <c r="B3" s="196"/>
      <c r="C3" s="196"/>
      <c r="D3" s="196"/>
      <c r="E3" s="196"/>
      <c r="F3" s="196"/>
      <c r="G3" s="196"/>
      <c r="H3" s="196"/>
      <c r="I3" s="196"/>
      <c r="J3" s="196"/>
    </row>
    <row r="4" spans="1:11" ht="30" x14ac:dyDescent="0.25">
      <c r="A4" s="221" t="s">
        <v>72</v>
      </c>
      <c r="B4" s="221"/>
      <c r="C4" s="221"/>
      <c r="D4" s="42" t="s">
        <v>28</v>
      </c>
      <c r="E4" s="42" t="s">
        <v>86</v>
      </c>
      <c r="F4" s="130" t="s">
        <v>130</v>
      </c>
      <c r="G4" s="136" t="s">
        <v>136</v>
      </c>
      <c r="H4" s="145" t="s">
        <v>147</v>
      </c>
      <c r="I4" s="29" t="s">
        <v>145</v>
      </c>
      <c r="J4" s="29" t="s">
        <v>146</v>
      </c>
    </row>
    <row r="5" spans="1:11" ht="29.25" customHeight="1" x14ac:dyDescent="0.25">
      <c r="A5" s="226" t="s">
        <v>137</v>
      </c>
      <c r="B5" s="226"/>
      <c r="C5" s="226"/>
      <c r="D5" s="71" t="s">
        <v>69</v>
      </c>
      <c r="E5" s="73">
        <f t="shared" ref="E5:H7" si="0">E6</f>
        <v>2500</v>
      </c>
      <c r="F5" s="73">
        <f t="shared" si="0"/>
        <v>2500</v>
      </c>
      <c r="G5" s="73">
        <f t="shared" si="0"/>
        <v>0</v>
      </c>
      <c r="H5" s="73">
        <f t="shared" si="0"/>
        <v>0</v>
      </c>
      <c r="I5" s="161">
        <f>H5-G5</f>
        <v>0</v>
      </c>
      <c r="J5" s="162">
        <v>0</v>
      </c>
    </row>
    <row r="6" spans="1:11" ht="26.25" customHeight="1" x14ac:dyDescent="0.25">
      <c r="A6" s="209" t="s">
        <v>70</v>
      </c>
      <c r="B6" s="209"/>
      <c r="C6" s="209"/>
      <c r="D6" s="46" t="s">
        <v>71</v>
      </c>
      <c r="E6" s="67">
        <f t="shared" si="0"/>
        <v>2500</v>
      </c>
      <c r="F6" s="67">
        <f t="shared" si="0"/>
        <v>2500</v>
      </c>
      <c r="G6" s="67">
        <f t="shared" si="0"/>
        <v>0</v>
      </c>
      <c r="H6" s="67">
        <f t="shared" si="0"/>
        <v>0</v>
      </c>
      <c r="I6" s="161">
        <f t="shared" ref="I6:I69" si="1">H6-G6</f>
        <v>0</v>
      </c>
      <c r="J6" s="162">
        <v>0</v>
      </c>
    </row>
    <row r="7" spans="1:11" ht="32.25" customHeight="1" x14ac:dyDescent="0.25">
      <c r="A7" s="210" t="s">
        <v>46</v>
      </c>
      <c r="B7" s="210"/>
      <c r="C7" s="210"/>
      <c r="D7" s="50" t="s">
        <v>76</v>
      </c>
      <c r="E7" s="68">
        <f t="shared" si="0"/>
        <v>2500</v>
      </c>
      <c r="F7" s="68">
        <f t="shared" si="0"/>
        <v>2500</v>
      </c>
      <c r="G7" s="68">
        <f t="shared" si="0"/>
        <v>0</v>
      </c>
      <c r="H7" s="68">
        <f t="shared" si="0"/>
        <v>0</v>
      </c>
      <c r="I7" s="161">
        <f t="shared" si="1"/>
        <v>0</v>
      </c>
      <c r="J7" s="162">
        <v>0</v>
      </c>
    </row>
    <row r="8" spans="1:11" ht="19.5" customHeight="1" x14ac:dyDescent="0.25">
      <c r="A8" s="217" t="s">
        <v>52</v>
      </c>
      <c r="B8" s="217"/>
      <c r="C8" s="217"/>
      <c r="D8" s="54" t="s">
        <v>10</v>
      </c>
      <c r="E8" s="69">
        <f>E9+E11</f>
        <v>2500</v>
      </c>
      <c r="F8" s="69">
        <f>F9+F11</f>
        <v>2500</v>
      </c>
      <c r="G8" s="69">
        <f>G9+G11</f>
        <v>0</v>
      </c>
      <c r="H8" s="69">
        <f>H9+H11</f>
        <v>0</v>
      </c>
      <c r="I8" s="161">
        <f t="shared" si="1"/>
        <v>0</v>
      </c>
      <c r="J8" s="162">
        <v>0</v>
      </c>
    </row>
    <row r="9" spans="1:11" ht="15.75" customHeight="1" x14ac:dyDescent="0.25">
      <c r="A9" s="198">
        <v>3</v>
      </c>
      <c r="B9" s="198"/>
      <c r="C9" s="198"/>
      <c r="D9" s="76" t="s">
        <v>13</v>
      </c>
      <c r="E9" s="77">
        <f>E10</f>
        <v>200</v>
      </c>
      <c r="F9" s="77">
        <f>F10</f>
        <v>200</v>
      </c>
      <c r="G9" s="77">
        <f>G10</f>
        <v>0</v>
      </c>
      <c r="H9" s="77">
        <f>H10</f>
        <v>0</v>
      </c>
      <c r="I9" s="161">
        <f t="shared" si="1"/>
        <v>0</v>
      </c>
      <c r="J9" s="162">
        <v>0</v>
      </c>
    </row>
    <row r="10" spans="1:11" ht="15" customHeight="1" x14ac:dyDescent="0.25">
      <c r="A10" s="197">
        <v>32</v>
      </c>
      <c r="B10" s="197"/>
      <c r="C10" s="197"/>
      <c r="D10" s="45" t="s">
        <v>21</v>
      </c>
      <c r="E10" s="70">
        <v>200</v>
      </c>
      <c r="F10" s="70">
        <v>200</v>
      </c>
      <c r="G10" s="70">
        <v>0</v>
      </c>
      <c r="H10" s="70">
        <v>0</v>
      </c>
      <c r="I10" s="161">
        <f t="shared" si="1"/>
        <v>0</v>
      </c>
      <c r="J10" s="162">
        <v>0</v>
      </c>
    </row>
    <row r="11" spans="1:11" ht="25.5" customHeight="1" x14ac:dyDescent="0.25">
      <c r="A11" s="198">
        <v>4</v>
      </c>
      <c r="B11" s="198"/>
      <c r="C11" s="198"/>
      <c r="D11" s="76" t="s">
        <v>15</v>
      </c>
      <c r="E11" s="102">
        <f t="shared" ref="E11:H11" si="2">E12</f>
        <v>2300</v>
      </c>
      <c r="F11" s="102">
        <f t="shared" si="2"/>
        <v>2300</v>
      </c>
      <c r="G11" s="102">
        <f t="shared" si="2"/>
        <v>0</v>
      </c>
      <c r="H11" s="102">
        <f t="shared" si="2"/>
        <v>0</v>
      </c>
      <c r="I11" s="161">
        <f t="shared" si="1"/>
        <v>0</v>
      </c>
      <c r="J11" s="162">
        <v>0</v>
      </c>
    </row>
    <row r="12" spans="1:11" ht="22.5" customHeight="1" x14ac:dyDescent="0.25">
      <c r="A12" s="197">
        <v>42</v>
      </c>
      <c r="B12" s="197"/>
      <c r="C12" s="197"/>
      <c r="D12" s="45" t="s">
        <v>27</v>
      </c>
      <c r="E12" s="70">
        <v>2300</v>
      </c>
      <c r="F12" s="70">
        <v>2300</v>
      </c>
      <c r="G12" s="70">
        <v>0</v>
      </c>
      <c r="H12" s="70">
        <v>0</v>
      </c>
      <c r="I12" s="161">
        <f t="shared" si="1"/>
        <v>0</v>
      </c>
      <c r="J12" s="162">
        <v>0</v>
      </c>
    </row>
    <row r="13" spans="1:11" x14ac:dyDescent="0.25">
      <c r="A13" s="223" t="s">
        <v>139</v>
      </c>
      <c r="B13" s="224"/>
      <c r="C13" s="225"/>
      <c r="D13" s="74" t="s">
        <v>43</v>
      </c>
      <c r="E13" s="75">
        <f>E14+E28</f>
        <v>2491397</v>
      </c>
      <c r="F13" s="75">
        <f>F14+F28</f>
        <v>2498554</v>
      </c>
      <c r="G13" s="75">
        <f>G14+G28</f>
        <v>2868163.3800000004</v>
      </c>
      <c r="H13" s="75">
        <f>H14+H28</f>
        <v>2884550.1</v>
      </c>
      <c r="I13" s="161">
        <f t="shared" si="1"/>
        <v>16386.719999999739</v>
      </c>
      <c r="J13" s="162">
        <f>I13/G13</f>
        <v>5.7133146996667036E-3</v>
      </c>
      <c r="K13" s="80"/>
    </row>
    <row r="14" spans="1:11" ht="30" x14ac:dyDescent="0.25">
      <c r="A14" s="218" t="s">
        <v>44</v>
      </c>
      <c r="B14" s="219"/>
      <c r="C14" s="220"/>
      <c r="D14" s="48" t="s">
        <v>45</v>
      </c>
      <c r="E14" s="49">
        <f>E15</f>
        <v>105874</v>
      </c>
      <c r="F14" s="49">
        <f>F15</f>
        <v>105874</v>
      </c>
      <c r="G14" s="49">
        <f>G15</f>
        <v>87084.18</v>
      </c>
      <c r="H14" s="49">
        <f>H15</f>
        <v>103470.9</v>
      </c>
      <c r="I14" s="161">
        <f t="shared" si="1"/>
        <v>16386.72</v>
      </c>
      <c r="J14" s="162">
        <f>I14/G14</f>
        <v>0.18817103175341379</v>
      </c>
      <c r="K14" s="80"/>
    </row>
    <row r="15" spans="1:11" ht="30" x14ac:dyDescent="0.25">
      <c r="A15" s="214" t="s">
        <v>46</v>
      </c>
      <c r="B15" s="215"/>
      <c r="C15" s="216"/>
      <c r="D15" s="52" t="s">
        <v>47</v>
      </c>
      <c r="E15" s="53">
        <f>E16+E22</f>
        <v>105874</v>
      </c>
      <c r="F15" s="53">
        <f>F16+F22</f>
        <v>105874</v>
      </c>
      <c r="G15" s="53">
        <f>G16+G22</f>
        <v>87084.18</v>
      </c>
      <c r="H15" s="53">
        <f>H16+H22</f>
        <v>103470.9</v>
      </c>
      <c r="I15" s="161">
        <f t="shared" si="1"/>
        <v>16386.72</v>
      </c>
      <c r="J15" s="162">
        <f t="shared" ref="J6:J69" si="3">I15/G15</f>
        <v>0.18817103175341379</v>
      </c>
      <c r="K15" s="80"/>
    </row>
    <row r="16" spans="1:11" x14ac:dyDescent="0.25">
      <c r="A16" s="199" t="s">
        <v>48</v>
      </c>
      <c r="B16" s="200"/>
      <c r="C16" s="201"/>
      <c r="D16" s="56" t="s">
        <v>33</v>
      </c>
      <c r="E16" s="57">
        <f>E17+E20</f>
        <v>51299</v>
      </c>
      <c r="F16" s="57">
        <f>F17+F20</f>
        <v>51299</v>
      </c>
      <c r="G16" s="57">
        <f>G17+G20</f>
        <v>87084.18</v>
      </c>
      <c r="H16" s="57">
        <f>H17+H20</f>
        <v>103470.9</v>
      </c>
      <c r="I16" s="161">
        <f t="shared" si="1"/>
        <v>16386.72</v>
      </c>
      <c r="J16" s="162">
        <f>I16/G16</f>
        <v>0.18817103175341379</v>
      </c>
    </row>
    <row r="17" spans="1:10" x14ac:dyDescent="0.25">
      <c r="A17" s="202">
        <v>3</v>
      </c>
      <c r="B17" s="203"/>
      <c r="C17" s="204"/>
      <c r="D17" s="78" t="s">
        <v>13</v>
      </c>
      <c r="E17" s="79">
        <f>E18+E19</f>
        <v>51099</v>
      </c>
      <c r="F17" s="79">
        <f>F18+F19</f>
        <v>51099</v>
      </c>
      <c r="G17" s="79">
        <f>G18+G19</f>
        <v>86884.18</v>
      </c>
      <c r="H17" s="79">
        <f>H18+H19</f>
        <v>103270.9</v>
      </c>
      <c r="I17" s="161">
        <f t="shared" si="1"/>
        <v>16386.72</v>
      </c>
      <c r="J17" s="162">
        <f t="shared" si="3"/>
        <v>0.18860418548002642</v>
      </c>
    </row>
    <row r="18" spans="1:10" x14ac:dyDescent="0.25">
      <c r="A18" s="205">
        <v>32</v>
      </c>
      <c r="B18" s="206"/>
      <c r="C18" s="207"/>
      <c r="D18" s="34" t="s">
        <v>21</v>
      </c>
      <c r="E18" s="31">
        <v>50599</v>
      </c>
      <c r="F18" s="31">
        <v>50599</v>
      </c>
      <c r="G18" s="31">
        <v>85532.17</v>
      </c>
      <c r="H18" s="31">
        <f>85532.17+16278.32</f>
        <v>101810.48999999999</v>
      </c>
      <c r="I18" s="161">
        <f t="shared" si="1"/>
        <v>16278.319999999992</v>
      </c>
      <c r="J18" s="162">
        <f t="shared" si="3"/>
        <v>0.19031809902636626</v>
      </c>
    </row>
    <row r="19" spans="1:10" x14ac:dyDescent="0.25">
      <c r="A19" s="205">
        <v>34</v>
      </c>
      <c r="B19" s="206"/>
      <c r="C19" s="207"/>
      <c r="D19" s="34" t="s">
        <v>37</v>
      </c>
      <c r="E19" s="31">
        <v>500</v>
      </c>
      <c r="F19" s="31">
        <v>500</v>
      </c>
      <c r="G19" s="31">
        <v>1352.01</v>
      </c>
      <c r="H19" s="31">
        <f>1352.01+108.4</f>
        <v>1460.41</v>
      </c>
      <c r="I19" s="161">
        <f t="shared" si="1"/>
        <v>108.40000000000009</v>
      </c>
      <c r="J19" s="162">
        <f>I19/G19</f>
        <v>8.0176921768330189E-2</v>
      </c>
    </row>
    <row r="20" spans="1:10" ht="25.5" customHeight="1" x14ac:dyDescent="0.25">
      <c r="A20" s="198">
        <v>4</v>
      </c>
      <c r="B20" s="198"/>
      <c r="C20" s="198"/>
      <c r="D20" s="76" t="s">
        <v>15</v>
      </c>
      <c r="E20" s="102">
        <f t="shared" ref="E20:H20" si="4">E21</f>
        <v>200</v>
      </c>
      <c r="F20" s="102">
        <f t="shared" si="4"/>
        <v>200</v>
      </c>
      <c r="G20" s="102">
        <f t="shared" si="4"/>
        <v>200</v>
      </c>
      <c r="H20" s="102">
        <f t="shared" si="4"/>
        <v>200</v>
      </c>
      <c r="I20" s="161">
        <f t="shared" si="1"/>
        <v>0</v>
      </c>
      <c r="J20" s="162">
        <f t="shared" si="3"/>
        <v>0</v>
      </c>
    </row>
    <row r="21" spans="1:10" ht="22.5" customHeight="1" x14ac:dyDescent="0.25">
      <c r="A21" s="197">
        <v>42</v>
      </c>
      <c r="B21" s="197"/>
      <c r="C21" s="197"/>
      <c r="D21" s="45" t="s">
        <v>27</v>
      </c>
      <c r="E21" s="70">
        <v>200</v>
      </c>
      <c r="F21" s="70">
        <v>200</v>
      </c>
      <c r="G21" s="70">
        <v>200</v>
      </c>
      <c r="H21" s="70">
        <v>200</v>
      </c>
      <c r="I21" s="161">
        <f t="shared" si="1"/>
        <v>0</v>
      </c>
      <c r="J21" s="162">
        <f t="shared" si="3"/>
        <v>0</v>
      </c>
    </row>
    <row r="22" spans="1:10" x14ac:dyDescent="0.25">
      <c r="A22" s="199" t="s">
        <v>52</v>
      </c>
      <c r="B22" s="200"/>
      <c r="C22" s="201"/>
      <c r="D22" s="63" t="s">
        <v>10</v>
      </c>
      <c r="E22" s="57">
        <f t="shared" ref="E22" si="5">E23+E26</f>
        <v>54575</v>
      </c>
      <c r="F22" s="57">
        <f t="shared" ref="F22:G22" si="6">F23+F26</f>
        <v>54575</v>
      </c>
      <c r="G22" s="57">
        <f t="shared" si="6"/>
        <v>0</v>
      </c>
      <c r="H22" s="57">
        <f t="shared" ref="H22" si="7">H23+H26</f>
        <v>0</v>
      </c>
      <c r="I22" s="161">
        <f t="shared" si="1"/>
        <v>0</v>
      </c>
      <c r="J22" s="162">
        <v>0</v>
      </c>
    </row>
    <row r="23" spans="1:10" x14ac:dyDescent="0.25">
      <c r="A23" s="202">
        <v>3</v>
      </c>
      <c r="B23" s="203"/>
      <c r="C23" s="204"/>
      <c r="D23" s="78" t="s">
        <v>13</v>
      </c>
      <c r="E23" s="103">
        <f t="shared" ref="E23" si="8">SUM(E24:E25)</f>
        <v>54575</v>
      </c>
      <c r="F23" s="103">
        <f t="shared" ref="F23:G23" si="9">SUM(F24:F25)</f>
        <v>54575</v>
      </c>
      <c r="G23" s="103">
        <f t="shared" si="9"/>
        <v>0</v>
      </c>
      <c r="H23" s="103">
        <f t="shared" ref="H23" si="10">SUM(H24:H25)</f>
        <v>0</v>
      </c>
      <c r="I23" s="161">
        <f t="shared" si="1"/>
        <v>0</v>
      </c>
      <c r="J23" s="162">
        <v>0</v>
      </c>
    </row>
    <row r="24" spans="1:10" x14ac:dyDescent="0.25">
      <c r="A24" s="205">
        <v>32</v>
      </c>
      <c r="B24" s="206"/>
      <c r="C24" s="207"/>
      <c r="D24" s="59" t="s">
        <v>21</v>
      </c>
      <c r="E24" s="31">
        <f>68840-E33-E78-E90-E98</f>
        <v>54115</v>
      </c>
      <c r="F24" s="31">
        <f>68840-F33-F78-F90-F98</f>
        <v>54115</v>
      </c>
      <c r="G24" s="31">
        <v>0</v>
      </c>
      <c r="H24" s="31">
        <v>0</v>
      </c>
      <c r="I24" s="161">
        <f t="shared" si="1"/>
        <v>0</v>
      </c>
      <c r="J24" s="162">
        <v>0</v>
      </c>
    </row>
    <row r="25" spans="1:10" x14ac:dyDescent="0.25">
      <c r="A25" s="205">
        <v>34</v>
      </c>
      <c r="B25" s="206"/>
      <c r="C25" s="207"/>
      <c r="D25" s="59" t="s">
        <v>37</v>
      </c>
      <c r="E25" s="31">
        <v>460</v>
      </c>
      <c r="F25" s="31">
        <v>460</v>
      </c>
      <c r="G25" s="31">
        <v>0</v>
      </c>
      <c r="H25" s="31">
        <v>0</v>
      </c>
      <c r="I25" s="161">
        <f t="shared" si="1"/>
        <v>0</v>
      </c>
      <c r="J25" s="162">
        <v>0</v>
      </c>
    </row>
    <row r="26" spans="1:10" ht="25.5" customHeight="1" x14ac:dyDescent="0.25">
      <c r="A26" s="198">
        <v>4</v>
      </c>
      <c r="B26" s="198"/>
      <c r="C26" s="198"/>
      <c r="D26" s="76" t="s">
        <v>15</v>
      </c>
      <c r="E26" s="77">
        <f t="shared" ref="E26:H26" si="11">E27</f>
        <v>0</v>
      </c>
      <c r="F26" s="77">
        <f t="shared" si="11"/>
        <v>0</v>
      </c>
      <c r="G26" s="77">
        <f t="shared" si="11"/>
        <v>0</v>
      </c>
      <c r="H26" s="77">
        <f t="shared" si="11"/>
        <v>0</v>
      </c>
      <c r="I26" s="161">
        <f t="shared" si="1"/>
        <v>0</v>
      </c>
      <c r="J26" s="162">
        <v>0</v>
      </c>
    </row>
    <row r="27" spans="1:10" ht="22.5" customHeight="1" x14ac:dyDescent="0.25">
      <c r="A27" s="197">
        <v>42</v>
      </c>
      <c r="B27" s="197"/>
      <c r="C27" s="197"/>
      <c r="D27" s="45" t="s">
        <v>27</v>
      </c>
      <c r="E27" s="70">
        <v>0</v>
      </c>
      <c r="F27" s="70">
        <v>0</v>
      </c>
      <c r="G27" s="70">
        <v>0</v>
      </c>
      <c r="H27" s="70">
        <v>0</v>
      </c>
      <c r="I27" s="161">
        <f t="shared" si="1"/>
        <v>0</v>
      </c>
      <c r="J27" s="162">
        <v>0</v>
      </c>
    </row>
    <row r="28" spans="1:10" ht="45" x14ac:dyDescent="0.25">
      <c r="A28" s="218" t="s">
        <v>50</v>
      </c>
      <c r="B28" s="219"/>
      <c r="C28" s="220"/>
      <c r="D28" s="48" t="s">
        <v>51</v>
      </c>
      <c r="E28" s="49">
        <f>E29+E75+E79+E86+E91+E95</f>
        <v>2385523</v>
      </c>
      <c r="F28" s="49">
        <f>F29+F75+F79+F86+F91+F95</f>
        <v>2392680</v>
      </c>
      <c r="G28" s="49">
        <f>G29+G36+G75+G79+G86+G91+G95</f>
        <v>2781079.2</v>
      </c>
      <c r="H28" s="49">
        <f>H29+H36+H75+H79+H86+H91+H95</f>
        <v>2781079.2</v>
      </c>
      <c r="I28" s="161">
        <f t="shared" si="1"/>
        <v>0</v>
      </c>
      <c r="J28" s="162">
        <f t="shared" si="3"/>
        <v>0</v>
      </c>
    </row>
    <row r="29" spans="1:10" ht="45" x14ac:dyDescent="0.25">
      <c r="A29" s="214" t="s">
        <v>46</v>
      </c>
      <c r="B29" s="215"/>
      <c r="C29" s="216"/>
      <c r="D29" s="52" t="s">
        <v>144</v>
      </c>
      <c r="E29" s="53">
        <f>E30+E37+E42+E48+E55+E64+E71</f>
        <v>2322523</v>
      </c>
      <c r="F29" s="53">
        <f>F30+F37+F42+F48+F55+F64+F71</f>
        <v>2324820</v>
      </c>
      <c r="G29" s="53">
        <f>G30</f>
        <v>33910</v>
      </c>
      <c r="H29" s="53">
        <f>H30</f>
        <v>33910</v>
      </c>
      <c r="I29" s="161">
        <f t="shared" si="1"/>
        <v>0</v>
      </c>
      <c r="J29" s="162">
        <f t="shared" si="3"/>
        <v>0</v>
      </c>
    </row>
    <row r="30" spans="1:10" x14ac:dyDescent="0.25">
      <c r="A30" s="199" t="s">
        <v>52</v>
      </c>
      <c r="B30" s="200"/>
      <c r="C30" s="201"/>
      <c r="D30" s="56" t="s">
        <v>10</v>
      </c>
      <c r="E30" s="58">
        <f>E31+E34</f>
        <v>6802</v>
      </c>
      <c r="F30" s="58">
        <f>F31+F34</f>
        <v>6802</v>
      </c>
      <c r="G30" s="58">
        <f>G31+G34</f>
        <v>33910</v>
      </c>
      <c r="H30" s="58">
        <f>H31+H34</f>
        <v>33910</v>
      </c>
      <c r="I30" s="161">
        <f t="shared" si="1"/>
        <v>0</v>
      </c>
      <c r="J30" s="162">
        <f t="shared" si="3"/>
        <v>0</v>
      </c>
    </row>
    <row r="31" spans="1:10" x14ac:dyDescent="0.25">
      <c r="A31" s="202">
        <v>3</v>
      </c>
      <c r="B31" s="203"/>
      <c r="C31" s="204"/>
      <c r="D31" s="78" t="s">
        <v>13</v>
      </c>
      <c r="E31" s="79">
        <f>SUM(E32:E33)</f>
        <v>5902</v>
      </c>
      <c r="F31" s="79">
        <f>SUM(F32:F33)</f>
        <v>5902</v>
      </c>
      <c r="G31" s="79">
        <f>SUM(G32:G33)</f>
        <v>31055</v>
      </c>
      <c r="H31" s="79">
        <f>SUM(H32:H33)</f>
        <v>31055</v>
      </c>
      <c r="I31" s="161">
        <f t="shared" si="1"/>
        <v>0</v>
      </c>
      <c r="J31" s="162">
        <f t="shared" si="3"/>
        <v>0</v>
      </c>
    </row>
    <row r="32" spans="1:10" x14ac:dyDescent="0.25">
      <c r="A32" s="205">
        <v>31</v>
      </c>
      <c r="B32" s="206"/>
      <c r="C32" s="207"/>
      <c r="D32" s="38" t="s">
        <v>55</v>
      </c>
      <c r="E32" s="31">
        <f>2947+1400</f>
        <v>4347</v>
      </c>
      <c r="F32" s="31">
        <f>2947+1400</f>
        <v>4347</v>
      </c>
      <c r="G32" s="31">
        <v>3036</v>
      </c>
      <c r="H32" s="31">
        <v>3036</v>
      </c>
      <c r="I32" s="161">
        <f t="shared" si="1"/>
        <v>0</v>
      </c>
      <c r="J32" s="162">
        <f t="shared" si="3"/>
        <v>0</v>
      </c>
    </row>
    <row r="33" spans="1:10" x14ac:dyDescent="0.25">
      <c r="A33" s="205">
        <v>32</v>
      </c>
      <c r="B33" s="206"/>
      <c r="C33" s="207"/>
      <c r="D33" s="38" t="s">
        <v>21</v>
      </c>
      <c r="E33" s="31">
        <f>300+15+600+540+100</f>
        <v>1555</v>
      </c>
      <c r="F33" s="31">
        <f>300+15+600+540+100</f>
        <v>1555</v>
      </c>
      <c r="G33" s="31">
        <v>28019</v>
      </c>
      <c r="H33" s="31">
        <v>28019</v>
      </c>
      <c r="I33" s="161">
        <f t="shared" si="1"/>
        <v>0</v>
      </c>
      <c r="J33" s="162">
        <f t="shared" si="3"/>
        <v>0</v>
      </c>
    </row>
    <row r="34" spans="1:10" ht="25.5" x14ac:dyDescent="0.25">
      <c r="A34" s="202">
        <v>4</v>
      </c>
      <c r="B34" s="203"/>
      <c r="C34" s="204"/>
      <c r="D34" s="78" t="s">
        <v>15</v>
      </c>
      <c r="E34" s="79">
        <f>E35</f>
        <v>900</v>
      </c>
      <c r="F34" s="79">
        <f>F35</f>
        <v>900</v>
      </c>
      <c r="G34" s="79">
        <f>G35</f>
        <v>2855</v>
      </c>
      <c r="H34" s="79">
        <f>H35</f>
        <v>2855</v>
      </c>
      <c r="I34" s="161">
        <f t="shared" si="1"/>
        <v>0</v>
      </c>
      <c r="J34" s="162">
        <f t="shared" si="3"/>
        <v>0</v>
      </c>
    </row>
    <row r="35" spans="1:10" ht="25.5" x14ac:dyDescent="0.25">
      <c r="A35" s="205">
        <v>42</v>
      </c>
      <c r="B35" s="206"/>
      <c r="C35" s="207"/>
      <c r="D35" s="38" t="s">
        <v>27</v>
      </c>
      <c r="E35" s="31">
        <v>900</v>
      </c>
      <c r="F35" s="31">
        <v>900</v>
      </c>
      <c r="G35" s="31">
        <v>2855</v>
      </c>
      <c r="H35" s="31">
        <v>2855</v>
      </c>
      <c r="I35" s="161">
        <f t="shared" si="1"/>
        <v>0</v>
      </c>
      <c r="J35" s="162">
        <f t="shared" si="3"/>
        <v>0</v>
      </c>
    </row>
    <row r="36" spans="1:10" ht="30" x14ac:dyDescent="0.25">
      <c r="A36" s="214" t="s">
        <v>58</v>
      </c>
      <c r="B36" s="215"/>
      <c r="C36" s="216"/>
      <c r="D36" s="135" t="s">
        <v>143</v>
      </c>
      <c r="E36" s="53">
        <f>E37+E44+E50+E55+E62+E72+E78</f>
        <v>2251839</v>
      </c>
      <c r="F36" s="53">
        <f>F37+F44+F50+F55+F62+F72+F78</f>
        <v>2255533</v>
      </c>
      <c r="G36" s="53">
        <f>G37+G42+G48+G55+G64+G71</f>
        <v>2678370.2000000002</v>
      </c>
      <c r="H36" s="53">
        <f>H37+H42+H48+H55+H64+H71</f>
        <v>2678370.2000000002</v>
      </c>
      <c r="I36" s="161">
        <f t="shared" si="1"/>
        <v>0</v>
      </c>
      <c r="J36" s="162">
        <f t="shared" si="3"/>
        <v>0</v>
      </c>
    </row>
    <row r="37" spans="1:10" x14ac:dyDescent="0.25">
      <c r="A37" s="199" t="s">
        <v>59</v>
      </c>
      <c r="B37" s="200"/>
      <c r="C37" s="201"/>
      <c r="D37" s="56" t="s">
        <v>31</v>
      </c>
      <c r="E37" s="58">
        <f>E38+E40</f>
        <v>6560</v>
      </c>
      <c r="F37" s="58">
        <f>F38+F40</f>
        <v>6560</v>
      </c>
      <c r="G37" s="58">
        <f>G38+G40</f>
        <v>4775</v>
      </c>
      <c r="H37" s="58">
        <f>H38+H40</f>
        <v>4775</v>
      </c>
      <c r="I37" s="161">
        <f t="shared" si="1"/>
        <v>0</v>
      </c>
      <c r="J37" s="162">
        <f t="shared" si="3"/>
        <v>0</v>
      </c>
    </row>
    <row r="38" spans="1:10" x14ac:dyDescent="0.25">
      <c r="A38" s="202">
        <v>3</v>
      </c>
      <c r="B38" s="203"/>
      <c r="C38" s="204"/>
      <c r="D38" s="78" t="s">
        <v>13</v>
      </c>
      <c r="E38" s="79">
        <f>E39</f>
        <v>3800</v>
      </c>
      <c r="F38" s="79">
        <f>F39</f>
        <v>3800</v>
      </c>
      <c r="G38" s="79">
        <f>G39</f>
        <v>3165</v>
      </c>
      <c r="H38" s="79">
        <f>H39</f>
        <v>3165</v>
      </c>
      <c r="I38" s="161">
        <f t="shared" si="1"/>
        <v>0</v>
      </c>
      <c r="J38" s="162">
        <f t="shared" si="3"/>
        <v>0</v>
      </c>
    </row>
    <row r="39" spans="1:10" x14ac:dyDescent="0.25">
      <c r="A39" s="205">
        <v>32</v>
      </c>
      <c r="B39" s="206"/>
      <c r="C39" s="207"/>
      <c r="D39" s="34" t="s">
        <v>21</v>
      </c>
      <c r="E39" s="31">
        <v>3800</v>
      </c>
      <c r="F39" s="31">
        <v>3800</v>
      </c>
      <c r="G39" s="31">
        <v>3165</v>
      </c>
      <c r="H39" s="31">
        <v>3165</v>
      </c>
      <c r="I39" s="161">
        <f t="shared" si="1"/>
        <v>0</v>
      </c>
      <c r="J39" s="162">
        <f t="shared" si="3"/>
        <v>0</v>
      </c>
    </row>
    <row r="40" spans="1:10" ht="25.5" x14ac:dyDescent="0.25">
      <c r="A40" s="202">
        <v>4</v>
      </c>
      <c r="B40" s="203"/>
      <c r="C40" s="204"/>
      <c r="D40" s="78" t="s">
        <v>60</v>
      </c>
      <c r="E40" s="79">
        <f>E41</f>
        <v>2760</v>
      </c>
      <c r="F40" s="79">
        <f>F41</f>
        <v>2760</v>
      </c>
      <c r="G40" s="79">
        <f>G41</f>
        <v>1610</v>
      </c>
      <c r="H40" s="79">
        <f>H41</f>
        <v>1610</v>
      </c>
      <c r="I40" s="161">
        <f t="shared" si="1"/>
        <v>0</v>
      </c>
      <c r="J40" s="162">
        <f t="shared" si="3"/>
        <v>0</v>
      </c>
    </row>
    <row r="41" spans="1:10" ht="25.5" x14ac:dyDescent="0.25">
      <c r="A41" s="205">
        <v>42</v>
      </c>
      <c r="B41" s="206"/>
      <c r="C41" s="207"/>
      <c r="D41" s="34" t="s">
        <v>27</v>
      </c>
      <c r="E41" s="31">
        <v>2760</v>
      </c>
      <c r="F41" s="31">
        <v>2760</v>
      </c>
      <c r="G41" s="31">
        <v>1610</v>
      </c>
      <c r="H41" s="31">
        <v>1610</v>
      </c>
      <c r="I41" s="161">
        <f t="shared" si="1"/>
        <v>0</v>
      </c>
      <c r="J41" s="162">
        <f t="shared" si="3"/>
        <v>0</v>
      </c>
    </row>
    <row r="42" spans="1:10" x14ac:dyDescent="0.25">
      <c r="A42" s="199" t="s">
        <v>61</v>
      </c>
      <c r="B42" s="200"/>
      <c r="C42" s="201"/>
      <c r="D42" s="56" t="s">
        <v>22</v>
      </c>
      <c r="E42" s="58">
        <f>E43+E46</f>
        <v>8110</v>
      </c>
      <c r="F42" s="58">
        <f>F43+F46</f>
        <v>8110</v>
      </c>
      <c r="G42" s="58">
        <f>G43+G46</f>
        <v>13450.2</v>
      </c>
      <c r="H42" s="58">
        <f>H43+H46</f>
        <v>13450.2</v>
      </c>
      <c r="I42" s="161">
        <f t="shared" si="1"/>
        <v>0</v>
      </c>
      <c r="J42" s="162">
        <f t="shared" si="3"/>
        <v>0</v>
      </c>
    </row>
    <row r="43" spans="1:10" x14ac:dyDescent="0.25">
      <c r="A43" s="202">
        <v>3</v>
      </c>
      <c r="B43" s="203"/>
      <c r="C43" s="204"/>
      <c r="D43" s="78" t="s">
        <v>13</v>
      </c>
      <c r="E43" s="79">
        <f>E44</f>
        <v>5060</v>
      </c>
      <c r="F43" s="79">
        <f>F44</f>
        <v>5060</v>
      </c>
      <c r="G43" s="79">
        <f>G44+G45</f>
        <v>9150.2000000000007</v>
      </c>
      <c r="H43" s="79">
        <f>H44+H45</f>
        <v>9150.2000000000007</v>
      </c>
      <c r="I43" s="161">
        <f t="shared" si="1"/>
        <v>0</v>
      </c>
      <c r="J43" s="162">
        <f t="shared" si="3"/>
        <v>0</v>
      </c>
    </row>
    <row r="44" spans="1:10" x14ac:dyDescent="0.25">
      <c r="A44" s="205">
        <v>32</v>
      </c>
      <c r="B44" s="206"/>
      <c r="C44" s="207"/>
      <c r="D44" s="34" t="s">
        <v>21</v>
      </c>
      <c r="E44" s="31">
        <v>5060</v>
      </c>
      <c r="F44" s="31">
        <v>5060</v>
      </c>
      <c r="G44" s="31">
        <v>9000</v>
      </c>
      <c r="H44" s="31">
        <v>9000</v>
      </c>
      <c r="I44" s="161">
        <f t="shared" si="1"/>
        <v>0</v>
      </c>
      <c r="J44" s="162">
        <f t="shared" si="3"/>
        <v>0</v>
      </c>
    </row>
    <row r="45" spans="1:10" x14ac:dyDescent="0.25">
      <c r="A45" s="205">
        <v>34</v>
      </c>
      <c r="B45" s="206"/>
      <c r="C45" s="207"/>
      <c r="D45" s="137" t="s">
        <v>37</v>
      </c>
      <c r="E45" s="31">
        <v>100</v>
      </c>
      <c r="F45" s="31">
        <v>100</v>
      </c>
      <c r="G45" s="31">
        <v>150.19999999999999</v>
      </c>
      <c r="H45" s="31">
        <v>150.19999999999999</v>
      </c>
      <c r="I45" s="161">
        <f t="shared" si="1"/>
        <v>0</v>
      </c>
      <c r="J45" s="162">
        <f t="shared" si="3"/>
        <v>0</v>
      </c>
    </row>
    <row r="46" spans="1:10" ht="25.5" x14ac:dyDescent="0.25">
      <c r="A46" s="202">
        <v>4</v>
      </c>
      <c r="B46" s="203"/>
      <c r="C46" s="204"/>
      <c r="D46" s="78" t="s">
        <v>15</v>
      </c>
      <c r="E46" s="79">
        <f>E47</f>
        <v>3050</v>
      </c>
      <c r="F46" s="79">
        <f>F47</f>
        <v>3050</v>
      </c>
      <c r="G46" s="79">
        <f>G47</f>
        <v>4300</v>
      </c>
      <c r="H46" s="79">
        <f>H47</f>
        <v>4300</v>
      </c>
      <c r="I46" s="161">
        <f t="shared" si="1"/>
        <v>0</v>
      </c>
      <c r="J46" s="162">
        <f t="shared" si="3"/>
        <v>0</v>
      </c>
    </row>
    <row r="47" spans="1:10" ht="25.5" x14ac:dyDescent="0.25">
      <c r="A47" s="205">
        <v>42</v>
      </c>
      <c r="B47" s="206"/>
      <c r="C47" s="207"/>
      <c r="D47" s="34" t="s">
        <v>27</v>
      </c>
      <c r="E47" s="31">
        <v>3050</v>
      </c>
      <c r="F47" s="31">
        <v>3050</v>
      </c>
      <c r="G47" s="31">
        <v>4300</v>
      </c>
      <c r="H47" s="31">
        <v>4300</v>
      </c>
      <c r="I47" s="161">
        <f t="shared" si="1"/>
        <v>0</v>
      </c>
      <c r="J47" s="162">
        <f t="shared" si="3"/>
        <v>0</v>
      </c>
    </row>
    <row r="48" spans="1:10" x14ac:dyDescent="0.25">
      <c r="A48" s="199" t="s">
        <v>62</v>
      </c>
      <c r="B48" s="200"/>
      <c r="C48" s="201"/>
      <c r="D48" s="56" t="s">
        <v>36</v>
      </c>
      <c r="E48" s="58">
        <f>E49+E53</f>
        <v>61420</v>
      </c>
      <c r="F48" s="58">
        <f>F49+F53</f>
        <v>61420</v>
      </c>
      <c r="G48" s="58">
        <f>G49+G53</f>
        <v>85813</v>
      </c>
      <c r="H48" s="58">
        <f>H49+H53</f>
        <v>85813</v>
      </c>
      <c r="I48" s="161">
        <f t="shared" si="1"/>
        <v>0</v>
      </c>
      <c r="J48" s="162">
        <f t="shared" si="3"/>
        <v>0</v>
      </c>
    </row>
    <row r="49" spans="1:10" x14ac:dyDescent="0.25">
      <c r="A49" s="202">
        <v>3</v>
      </c>
      <c r="B49" s="203"/>
      <c r="C49" s="204"/>
      <c r="D49" s="78" t="s">
        <v>13</v>
      </c>
      <c r="E49" s="79">
        <f>SUM(E50:E52)</f>
        <v>52750</v>
      </c>
      <c r="F49" s="79">
        <f>SUM(F50:F52)</f>
        <v>52750</v>
      </c>
      <c r="G49" s="79">
        <f>SUM(G50:G52)</f>
        <v>76553</v>
      </c>
      <c r="H49" s="79">
        <f>SUM(H50:H52)</f>
        <v>76553</v>
      </c>
      <c r="I49" s="161">
        <f t="shared" si="1"/>
        <v>0</v>
      </c>
      <c r="J49" s="162">
        <f t="shared" si="3"/>
        <v>0</v>
      </c>
    </row>
    <row r="50" spans="1:10" x14ac:dyDescent="0.25">
      <c r="A50" s="205">
        <v>31</v>
      </c>
      <c r="B50" s="206"/>
      <c r="C50" s="207"/>
      <c r="D50" s="59" t="s">
        <v>55</v>
      </c>
      <c r="E50" s="31">
        <v>300</v>
      </c>
      <c r="F50" s="31">
        <v>300</v>
      </c>
      <c r="G50" s="31">
        <v>300</v>
      </c>
      <c r="H50" s="31">
        <v>300</v>
      </c>
      <c r="I50" s="161">
        <f t="shared" si="1"/>
        <v>0</v>
      </c>
      <c r="J50" s="162">
        <f t="shared" si="3"/>
        <v>0</v>
      </c>
    </row>
    <row r="51" spans="1:10" x14ac:dyDescent="0.25">
      <c r="A51" s="205">
        <v>32</v>
      </c>
      <c r="B51" s="206"/>
      <c r="C51" s="207"/>
      <c r="D51" s="34" t="s">
        <v>21</v>
      </c>
      <c r="E51" s="31">
        <v>52350</v>
      </c>
      <c r="F51" s="31">
        <v>52350</v>
      </c>
      <c r="G51" s="31">
        <v>76103</v>
      </c>
      <c r="H51" s="31">
        <v>76103</v>
      </c>
      <c r="I51" s="161">
        <f t="shared" si="1"/>
        <v>0</v>
      </c>
      <c r="J51" s="162">
        <f t="shared" si="3"/>
        <v>0</v>
      </c>
    </row>
    <row r="52" spans="1:10" x14ac:dyDescent="0.25">
      <c r="A52" s="205">
        <v>34</v>
      </c>
      <c r="B52" s="206"/>
      <c r="C52" s="207"/>
      <c r="D52" s="38" t="s">
        <v>37</v>
      </c>
      <c r="E52" s="31">
        <v>100</v>
      </c>
      <c r="F52" s="31">
        <v>100</v>
      </c>
      <c r="G52" s="31">
        <v>150</v>
      </c>
      <c r="H52" s="31">
        <v>150</v>
      </c>
      <c r="I52" s="161">
        <f t="shared" si="1"/>
        <v>0</v>
      </c>
      <c r="J52" s="162">
        <f t="shared" si="3"/>
        <v>0</v>
      </c>
    </row>
    <row r="53" spans="1:10" ht="25.5" x14ac:dyDescent="0.25">
      <c r="A53" s="202">
        <v>4</v>
      </c>
      <c r="B53" s="203"/>
      <c r="C53" s="204"/>
      <c r="D53" s="78" t="s">
        <v>60</v>
      </c>
      <c r="E53" s="79">
        <f>E54</f>
        <v>8670</v>
      </c>
      <c r="F53" s="79">
        <f>F54</f>
        <v>8670</v>
      </c>
      <c r="G53" s="79">
        <f>G54</f>
        <v>9260</v>
      </c>
      <c r="H53" s="79">
        <f>H54</f>
        <v>9260</v>
      </c>
      <c r="I53" s="161">
        <f t="shared" si="1"/>
        <v>0</v>
      </c>
      <c r="J53" s="162">
        <f t="shared" si="3"/>
        <v>0</v>
      </c>
    </row>
    <row r="54" spans="1:10" ht="25.5" x14ac:dyDescent="0.25">
      <c r="A54" s="205">
        <v>42</v>
      </c>
      <c r="B54" s="206"/>
      <c r="C54" s="207"/>
      <c r="D54" s="38" t="s">
        <v>60</v>
      </c>
      <c r="E54" s="31">
        <v>8670</v>
      </c>
      <c r="F54" s="31">
        <v>8670</v>
      </c>
      <c r="G54" s="31">
        <v>9260</v>
      </c>
      <c r="H54" s="31">
        <v>9260</v>
      </c>
      <c r="I54" s="161">
        <f t="shared" si="1"/>
        <v>0</v>
      </c>
      <c r="J54" s="162">
        <f t="shared" si="3"/>
        <v>0</v>
      </c>
    </row>
    <row r="55" spans="1:10" x14ac:dyDescent="0.25">
      <c r="A55" s="199" t="s">
        <v>63</v>
      </c>
      <c r="B55" s="200"/>
      <c r="C55" s="201"/>
      <c r="D55" s="56" t="s">
        <v>64</v>
      </c>
      <c r="E55" s="58">
        <f>E56+E62</f>
        <v>2233669</v>
      </c>
      <c r="F55" s="58">
        <f>F56+F62</f>
        <v>2235966</v>
      </c>
      <c r="G55" s="58">
        <f>G56+G62</f>
        <v>2558872</v>
      </c>
      <c r="H55" s="58">
        <f>H56+H62</f>
        <v>2558872</v>
      </c>
      <c r="I55" s="161">
        <f t="shared" si="1"/>
        <v>0</v>
      </c>
      <c r="J55" s="162">
        <f t="shared" si="3"/>
        <v>0</v>
      </c>
    </row>
    <row r="56" spans="1:10" x14ac:dyDescent="0.25">
      <c r="A56" s="202">
        <v>3</v>
      </c>
      <c r="B56" s="203"/>
      <c r="C56" s="204"/>
      <c r="D56" s="78" t="s">
        <v>13</v>
      </c>
      <c r="E56" s="79">
        <f>SUM(E57:E61)</f>
        <v>2228569</v>
      </c>
      <c r="F56" s="79">
        <f>SUM(F57:F61)</f>
        <v>2229469</v>
      </c>
      <c r="G56" s="79">
        <f>SUM(G57:G61)</f>
        <v>2552335</v>
      </c>
      <c r="H56" s="79">
        <f>SUM(H57:H61)</f>
        <v>2552335</v>
      </c>
      <c r="I56" s="161">
        <f t="shared" si="1"/>
        <v>0</v>
      </c>
      <c r="J56" s="162">
        <f t="shared" si="3"/>
        <v>0</v>
      </c>
    </row>
    <row r="57" spans="1:10" x14ac:dyDescent="0.25">
      <c r="A57" s="205">
        <v>31</v>
      </c>
      <c r="B57" s="206"/>
      <c r="C57" s="207"/>
      <c r="D57" s="34" t="s">
        <v>55</v>
      </c>
      <c r="E57" s="31">
        <v>2016754</v>
      </c>
      <c r="F57" s="31">
        <v>2016754</v>
      </c>
      <c r="G57" s="31">
        <v>2330726</v>
      </c>
      <c r="H57" s="31">
        <v>2330726</v>
      </c>
      <c r="I57" s="161">
        <f t="shared" si="1"/>
        <v>0</v>
      </c>
      <c r="J57" s="162">
        <f t="shared" si="3"/>
        <v>0</v>
      </c>
    </row>
    <row r="58" spans="1:10" x14ac:dyDescent="0.25">
      <c r="A58" s="205">
        <v>32</v>
      </c>
      <c r="B58" s="206"/>
      <c r="C58" s="207"/>
      <c r="D58" s="34" t="s">
        <v>21</v>
      </c>
      <c r="E58" s="31">
        <v>189940</v>
      </c>
      <c r="F58" s="31">
        <v>189940</v>
      </c>
      <c r="G58" s="31">
        <v>198869</v>
      </c>
      <c r="H58" s="31">
        <v>198869</v>
      </c>
      <c r="I58" s="161">
        <f t="shared" si="1"/>
        <v>0</v>
      </c>
      <c r="J58" s="162">
        <f t="shared" si="3"/>
        <v>0</v>
      </c>
    </row>
    <row r="59" spans="1:10" x14ac:dyDescent="0.25">
      <c r="A59" s="35">
        <v>34</v>
      </c>
      <c r="B59" s="36"/>
      <c r="C59" s="37"/>
      <c r="D59" s="34" t="s">
        <v>37</v>
      </c>
      <c r="E59" s="31">
        <v>0</v>
      </c>
      <c r="F59" s="31">
        <v>0</v>
      </c>
      <c r="G59" s="31">
        <v>0</v>
      </c>
      <c r="H59" s="31">
        <v>0</v>
      </c>
      <c r="I59" s="161">
        <f t="shared" si="1"/>
        <v>0</v>
      </c>
      <c r="J59" s="162">
        <v>0</v>
      </c>
    </row>
    <row r="60" spans="1:10" ht="38.25" x14ac:dyDescent="0.25">
      <c r="A60" s="35">
        <v>37</v>
      </c>
      <c r="B60" s="36"/>
      <c r="C60" s="37"/>
      <c r="D60" s="34" t="s">
        <v>65</v>
      </c>
      <c r="E60" s="31">
        <v>21000</v>
      </c>
      <c r="F60" s="31">
        <v>21900</v>
      </c>
      <c r="G60" s="31">
        <v>21900</v>
      </c>
      <c r="H60" s="31">
        <v>21900</v>
      </c>
      <c r="I60" s="161">
        <f t="shared" si="1"/>
        <v>0</v>
      </c>
      <c r="J60" s="162">
        <f t="shared" si="3"/>
        <v>0</v>
      </c>
    </row>
    <row r="61" spans="1:10" x14ac:dyDescent="0.25">
      <c r="A61" s="60">
        <v>38</v>
      </c>
      <c r="B61" s="61"/>
      <c r="C61" s="62"/>
      <c r="D61" s="59" t="s">
        <v>85</v>
      </c>
      <c r="E61" s="31">
        <v>875</v>
      </c>
      <c r="F61" s="31">
        <v>875</v>
      </c>
      <c r="G61" s="31">
        <v>840</v>
      </c>
      <c r="H61" s="31">
        <v>840</v>
      </c>
      <c r="I61" s="161">
        <f t="shared" si="1"/>
        <v>0</v>
      </c>
      <c r="J61" s="162">
        <f t="shared" si="3"/>
        <v>0</v>
      </c>
    </row>
    <row r="62" spans="1:10" ht="25.5" x14ac:dyDescent="0.25">
      <c r="A62" s="202">
        <v>4</v>
      </c>
      <c r="B62" s="203"/>
      <c r="C62" s="204"/>
      <c r="D62" s="78" t="s">
        <v>60</v>
      </c>
      <c r="E62" s="79">
        <f>E63</f>
        <v>5100</v>
      </c>
      <c r="F62" s="79">
        <f>F63</f>
        <v>6497</v>
      </c>
      <c r="G62" s="79">
        <f>G63</f>
        <v>6537</v>
      </c>
      <c r="H62" s="79">
        <f>H63</f>
        <v>6537</v>
      </c>
      <c r="I62" s="161">
        <f t="shared" si="1"/>
        <v>0</v>
      </c>
      <c r="J62" s="162">
        <f t="shared" si="3"/>
        <v>0</v>
      </c>
    </row>
    <row r="63" spans="1:10" ht="25.5" x14ac:dyDescent="0.25">
      <c r="A63" s="205">
        <v>42</v>
      </c>
      <c r="B63" s="206"/>
      <c r="C63" s="207"/>
      <c r="D63" s="34" t="s">
        <v>27</v>
      </c>
      <c r="E63" s="31">
        <v>5100</v>
      </c>
      <c r="F63" s="31">
        <f>5100+1397</f>
        <v>6497</v>
      </c>
      <c r="G63" s="31">
        <v>6537</v>
      </c>
      <c r="H63" s="31">
        <v>6537</v>
      </c>
      <c r="I63" s="161">
        <f t="shared" si="1"/>
        <v>0</v>
      </c>
      <c r="J63" s="162">
        <f t="shared" si="3"/>
        <v>0</v>
      </c>
    </row>
    <row r="64" spans="1:10" x14ac:dyDescent="0.25">
      <c r="A64" s="199" t="s">
        <v>66</v>
      </c>
      <c r="B64" s="200"/>
      <c r="C64" s="201"/>
      <c r="D64" s="56" t="s">
        <v>67</v>
      </c>
      <c r="E64" s="58">
        <f>E65+E68</f>
        <v>5962</v>
      </c>
      <c r="F64" s="58">
        <f>F65+F68</f>
        <v>5962</v>
      </c>
      <c r="G64" s="58">
        <f>G65+G68</f>
        <v>15460</v>
      </c>
      <c r="H64" s="58">
        <f>H65+H68</f>
        <v>15460</v>
      </c>
      <c r="I64" s="161">
        <f t="shared" si="1"/>
        <v>0</v>
      </c>
      <c r="J64" s="162">
        <f t="shared" si="3"/>
        <v>0</v>
      </c>
    </row>
    <row r="65" spans="1:10" x14ac:dyDescent="0.25">
      <c r="A65" s="202">
        <v>3</v>
      </c>
      <c r="B65" s="203"/>
      <c r="C65" s="204"/>
      <c r="D65" s="78" t="s">
        <v>13</v>
      </c>
      <c r="E65" s="79">
        <f>SUM(E66:E67)</f>
        <v>5702</v>
      </c>
      <c r="F65" s="79">
        <f>SUM(F66:F67)</f>
        <v>5702</v>
      </c>
      <c r="G65" s="79">
        <f>SUM(G66:G67)</f>
        <v>8200</v>
      </c>
      <c r="H65" s="79">
        <f>SUM(H66:H67)</f>
        <v>8200</v>
      </c>
      <c r="I65" s="161">
        <f t="shared" si="1"/>
        <v>0</v>
      </c>
      <c r="J65" s="162">
        <f t="shared" si="3"/>
        <v>0</v>
      </c>
    </row>
    <row r="66" spans="1:10" x14ac:dyDescent="0.25">
      <c r="A66" s="205">
        <v>31</v>
      </c>
      <c r="B66" s="206"/>
      <c r="C66" s="207"/>
      <c r="D66" s="34" t="s">
        <v>55</v>
      </c>
      <c r="E66" s="31">
        <v>2947</v>
      </c>
      <c r="F66" s="31">
        <v>2947</v>
      </c>
      <c r="G66" s="31">
        <v>3875</v>
      </c>
      <c r="H66" s="31">
        <v>3875</v>
      </c>
      <c r="I66" s="161">
        <f t="shared" si="1"/>
        <v>0</v>
      </c>
      <c r="J66" s="162">
        <f t="shared" si="3"/>
        <v>0</v>
      </c>
    </row>
    <row r="67" spans="1:10" x14ac:dyDescent="0.25">
      <c r="A67" s="205">
        <v>32</v>
      </c>
      <c r="B67" s="206"/>
      <c r="C67" s="207"/>
      <c r="D67" s="34" t="s">
        <v>21</v>
      </c>
      <c r="E67" s="31">
        <v>2755</v>
      </c>
      <c r="F67" s="31">
        <v>2755</v>
      </c>
      <c r="G67" s="31">
        <v>4325</v>
      </c>
      <c r="H67" s="31">
        <v>4325</v>
      </c>
      <c r="I67" s="161">
        <f t="shared" si="1"/>
        <v>0</v>
      </c>
      <c r="J67" s="162">
        <f t="shared" si="3"/>
        <v>0</v>
      </c>
    </row>
    <row r="68" spans="1:10" ht="25.5" x14ac:dyDescent="0.25">
      <c r="A68" s="202">
        <v>4</v>
      </c>
      <c r="B68" s="203"/>
      <c r="C68" s="204"/>
      <c r="D68" s="78" t="s">
        <v>60</v>
      </c>
      <c r="E68" s="79">
        <f>E69</f>
        <v>260</v>
      </c>
      <c r="F68" s="79">
        <f>F69</f>
        <v>260</v>
      </c>
      <c r="G68" s="79">
        <f>G69+G70</f>
        <v>7260</v>
      </c>
      <c r="H68" s="79">
        <f>H69+H70</f>
        <v>7260</v>
      </c>
      <c r="I68" s="161">
        <f t="shared" si="1"/>
        <v>0</v>
      </c>
      <c r="J68" s="162">
        <f t="shared" si="3"/>
        <v>0</v>
      </c>
    </row>
    <row r="69" spans="1:10" ht="25.5" x14ac:dyDescent="0.25">
      <c r="A69" s="205">
        <v>42</v>
      </c>
      <c r="B69" s="206"/>
      <c r="C69" s="207"/>
      <c r="D69" s="38" t="s">
        <v>27</v>
      </c>
      <c r="E69" s="31">
        <v>260</v>
      </c>
      <c r="F69" s="31">
        <v>260</v>
      </c>
      <c r="G69" s="31">
        <v>260</v>
      </c>
      <c r="H69" s="31">
        <v>260</v>
      </c>
      <c r="I69" s="161">
        <f t="shared" si="1"/>
        <v>0</v>
      </c>
      <c r="J69" s="162">
        <f t="shared" si="3"/>
        <v>0</v>
      </c>
    </row>
    <row r="70" spans="1:10" ht="23.25" customHeight="1" x14ac:dyDescent="0.25">
      <c r="A70" s="197">
        <v>45</v>
      </c>
      <c r="B70" s="197"/>
      <c r="C70" s="197"/>
      <c r="D70" s="45" t="s">
        <v>79</v>
      </c>
      <c r="E70" s="43">
        <v>0</v>
      </c>
      <c r="F70" s="43">
        <v>0</v>
      </c>
      <c r="G70" s="43">
        <v>7000</v>
      </c>
      <c r="H70" s="43">
        <v>7000</v>
      </c>
      <c r="I70" s="161">
        <f t="shared" ref="I70:I104" si="12">H70-G70</f>
        <v>0</v>
      </c>
      <c r="J70" s="162">
        <f t="shared" ref="J70:J104" si="13">I70/G70</f>
        <v>0</v>
      </c>
    </row>
    <row r="71" spans="1:10" ht="25.5" x14ac:dyDescent="0.25">
      <c r="A71" s="199" t="s">
        <v>73</v>
      </c>
      <c r="B71" s="200"/>
      <c r="C71" s="201"/>
      <c r="D71" s="56" t="s">
        <v>11</v>
      </c>
      <c r="E71" s="58">
        <f>E72+E103</f>
        <v>0</v>
      </c>
      <c r="F71" s="58">
        <f>F72+F103</f>
        <v>0</v>
      </c>
      <c r="G71" s="58">
        <f>G72+G103</f>
        <v>0</v>
      </c>
      <c r="H71" s="58">
        <f>H72+H103</f>
        <v>0</v>
      </c>
      <c r="I71" s="161">
        <f t="shared" si="12"/>
        <v>0</v>
      </c>
      <c r="J71" s="162">
        <v>0</v>
      </c>
    </row>
    <row r="72" spans="1:10" x14ac:dyDescent="0.25">
      <c r="A72" s="211">
        <v>3</v>
      </c>
      <c r="B72" s="212"/>
      <c r="C72" s="213"/>
      <c r="D72" s="38" t="s">
        <v>13</v>
      </c>
      <c r="E72" s="31">
        <f t="shared" ref="E72:H72" si="14">E73</f>
        <v>0</v>
      </c>
      <c r="F72" s="31">
        <f t="shared" si="14"/>
        <v>0</v>
      </c>
      <c r="G72" s="31">
        <f t="shared" si="14"/>
        <v>0</v>
      </c>
      <c r="H72" s="31">
        <f t="shared" si="14"/>
        <v>0</v>
      </c>
      <c r="I72" s="161">
        <f t="shared" si="12"/>
        <v>0</v>
      </c>
      <c r="J72" s="162">
        <v>0</v>
      </c>
    </row>
    <row r="73" spans="1:10" x14ac:dyDescent="0.25">
      <c r="A73" s="205">
        <v>32</v>
      </c>
      <c r="B73" s="206"/>
      <c r="C73" s="207"/>
      <c r="D73" s="38" t="s">
        <v>21</v>
      </c>
      <c r="E73" s="31">
        <v>0</v>
      </c>
      <c r="F73" s="31">
        <v>0</v>
      </c>
      <c r="G73" s="31">
        <v>0</v>
      </c>
      <c r="H73" s="31">
        <v>0</v>
      </c>
      <c r="I73" s="161">
        <f t="shared" si="12"/>
        <v>0</v>
      </c>
      <c r="J73" s="162">
        <v>0</v>
      </c>
    </row>
    <row r="74" spans="1:10" x14ac:dyDescent="0.25">
      <c r="A74" s="39"/>
      <c r="B74" s="40"/>
      <c r="C74" s="41"/>
      <c r="D74" s="38"/>
      <c r="E74" s="31"/>
      <c r="F74" s="31"/>
      <c r="G74" s="31"/>
      <c r="H74" s="31"/>
      <c r="I74" s="161">
        <f t="shared" si="12"/>
        <v>0</v>
      </c>
      <c r="J74" s="162">
        <v>0</v>
      </c>
    </row>
    <row r="75" spans="1:10" ht="42" customHeight="1" x14ac:dyDescent="0.25">
      <c r="A75" s="214" t="s">
        <v>49</v>
      </c>
      <c r="B75" s="215"/>
      <c r="C75" s="216"/>
      <c r="D75" s="52" t="s">
        <v>53</v>
      </c>
      <c r="E75" s="53">
        <f t="shared" ref="E75:H76" si="15">E76</f>
        <v>1150</v>
      </c>
      <c r="F75" s="53">
        <f t="shared" si="15"/>
        <v>1150</v>
      </c>
      <c r="G75" s="53">
        <f t="shared" si="15"/>
        <v>1150</v>
      </c>
      <c r="H75" s="53">
        <f t="shared" si="15"/>
        <v>1150</v>
      </c>
      <c r="I75" s="161">
        <f t="shared" si="12"/>
        <v>0</v>
      </c>
      <c r="J75" s="162">
        <f t="shared" si="13"/>
        <v>0</v>
      </c>
    </row>
    <row r="76" spans="1:10" x14ac:dyDescent="0.25">
      <c r="A76" s="199" t="s">
        <v>52</v>
      </c>
      <c r="B76" s="200"/>
      <c r="C76" s="201"/>
      <c r="D76" s="56" t="s">
        <v>10</v>
      </c>
      <c r="E76" s="58">
        <f t="shared" si="15"/>
        <v>1150</v>
      </c>
      <c r="F76" s="58">
        <f t="shared" si="15"/>
        <v>1150</v>
      </c>
      <c r="G76" s="58">
        <f t="shared" si="15"/>
        <v>1150</v>
      </c>
      <c r="H76" s="58">
        <f t="shared" si="15"/>
        <v>1150</v>
      </c>
      <c r="I76" s="161">
        <f t="shared" si="12"/>
        <v>0</v>
      </c>
      <c r="J76" s="162">
        <f t="shared" si="13"/>
        <v>0</v>
      </c>
    </row>
    <row r="77" spans="1:10" x14ac:dyDescent="0.25">
      <c r="A77" s="211">
        <v>3</v>
      </c>
      <c r="B77" s="212"/>
      <c r="C77" s="213"/>
      <c r="D77" s="34" t="s">
        <v>13</v>
      </c>
      <c r="E77" s="31">
        <f t="shared" ref="E77:H77" si="16">E78</f>
        <v>1150</v>
      </c>
      <c r="F77" s="31">
        <f t="shared" si="16"/>
        <v>1150</v>
      </c>
      <c r="G77" s="31">
        <f t="shared" si="16"/>
        <v>1150</v>
      </c>
      <c r="H77" s="31">
        <f t="shared" si="16"/>
        <v>1150</v>
      </c>
      <c r="I77" s="161">
        <f t="shared" si="12"/>
        <v>0</v>
      </c>
      <c r="J77" s="162">
        <f t="shared" si="13"/>
        <v>0</v>
      </c>
    </row>
    <row r="78" spans="1:10" x14ac:dyDescent="0.25">
      <c r="A78" s="205">
        <v>32</v>
      </c>
      <c r="B78" s="206"/>
      <c r="C78" s="207"/>
      <c r="D78" s="34" t="s">
        <v>21</v>
      </c>
      <c r="E78" s="31">
        <v>1150</v>
      </c>
      <c r="F78" s="31">
        <v>1150</v>
      </c>
      <c r="G78" s="31">
        <v>1150</v>
      </c>
      <c r="H78" s="31">
        <v>1150</v>
      </c>
      <c r="I78" s="161">
        <f t="shared" si="12"/>
        <v>0</v>
      </c>
      <c r="J78" s="162">
        <f t="shared" si="13"/>
        <v>0</v>
      </c>
    </row>
    <row r="79" spans="1:10" ht="45" x14ac:dyDescent="0.25">
      <c r="A79" s="214" t="s">
        <v>74</v>
      </c>
      <c r="B79" s="215"/>
      <c r="C79" s="216"/>
      <c r="D79" s="52" t="s">
        <v>75</v>
      </c>
      <c r="E79" s="53">
        <f>E80+E83</f>
        <v>23000</v>
      </c>
      <c r="F79" s="53">
        <f>F80+F83</f>
        <v>27860</v>
      </c>
      <c r="G79" s="53">
        <f>G80+G83</f>
        <v>27860</v>
      </c>
      <c r="H79" s="53">
        <f>H80+H83</f>
        <v>27860</v>
      </c>
      <c r="I79" s="161">
        <f t="shared" si="12"/>
        <v>0</v>
      </c>
      <c r="J79" s="162">
        <f t="shared" si="13"/>
        <v>0</v>
      </c>
    </row>
    <row r="80" spans="1:10" x14ac:dyDescent="0.25">
      <c r="A80" s="199" t="s">
        <v>52</v>
      </c>
      <c r="B80" s="200"/>
      <c r="C80" s="201"/>
      <c r="D80" s="56" t="s">
        <v>10</v>
      </c>
      <c r="E80" s="58">
        <f t="shared" ref="E80:H81" si="17">E81</f>
        <v>11500</v>
      </c>
      <c r="F80" s="58">
        <f t="shared" si="17"/>
        <v>13930</v>
      </c>
      <c r="G80" s="58">
        <f t="shared" si="17"/>
        <v>13930</v>
      </c>
      <c r="H80" s="58">
        <f t="shared" si="17"/>
        <v>13930</v>
      </c>
      <c r="I80" s="161">
        <f t="shared" si="12"/>
        <v>0</v>
      </c>
      <c r="J80" s="162">
        <f t="shared" si="13"/>
        <v>0</v>
      </c>
    </row>
    <row r="81" spans="1:10" x14ac:dyDescent="0.25">
      <c r="A81" s="211">
        <v>3</v>
      </c>
      <c r="B81" s="212"/>
      <c r="C81" s="213"/>
      <c r="D81" s="38" t="s">
        <v>13</v>
      </c>
      <c r="E81" s="31">
        <f t="shared" si="17"/>
        <v>11500</v>
      </c>
      <c r="F81" s="31">
        <f t="shared" si="17"/>
        <v>13930</v>
      </c>
      <c r="G81" s="31">
        <f t="shared" si="17"/>
        <v>13930</v>
      </c>
      <c r="H81" s="31">
        <f t="shared" si="17"/>
        <v>13930</v>
      </c>
      <c r="I81" s="161">
        <f t="shared" si="12"/>
        <v>0</v>
      </c>
      <c r="J81" s="162">
        <f t="shared" si="13"/>
        <v>0</v>
      </c>
    </row>
    <row r="82" spans="1:10" x14ac:dyDescent="0.25">
      <c r="A82" s="205">
        <v>37</v>
      </c>
      <c r="B82" s="206"/>
      <c r="C82" s="207"/>
      <c r="D82" s="38" t="s">
        <v>68</v>
      </c>
      <c r="E82" s="31">
        <v>11500</v>
      </c>
      <c r="F82" s="31">
        <f>11500+2430</f>
        <v>13930</v>
      </c>
      <c r="G82" s="31">
        <f>11500+2430</f>
        <v>13930</v>
      </c>
      <c r="H82" s="31">
        <f>11500+2430</f>
        <v>13930</v>
      </c>
      <c r="I82" s="161">
        <f t="shared" si="12"/>
        <v>0</v>
      </c>
      <c r="J82" s="162">
        <f t="shared" si="13"/>
        <v>0</v>
      </c>
    </row>
    <row r="83" spans="1:10" x14ac:dyDescent="0.25">
      <c r="A83" s="199" t="s">
        <v>66</v>
      </c>
      <c r="B83" s="200"/>
      <c r="C83" s="201"/>
      <c r="D83" s="56" t="s">
        <v>67</v>
      </c>
      <c r="E83" s="58">
        <f t="shared" ref="E83:H84" si="18">E84</f>
        <v>11500</v>
      </c>
      <c r="F83" s="58">
        <f t="shared" si="18"/>
        <v>13930</v>
      </c>
      <c r="G83" s="58">
        <f t="shared" si="18"/>
        <v>13930</v>
      </c>
      <c r="H83" s="58">
        <f t="shared" si="18"/>
        <v>13930</v>
      </c>
      <c r="I83" s="161">
        <f t="shared" si="12"/>
        <v>0</v>
      </c>
      <c r="J83" s="162">
        <f t="shared" si="13"/>
        <v>0</v>
      </c>
    </row>
    <row r="84" spans="1:10" x14ac:dyDescent="0.25">
      <c r="A84" s="211">
        <v>3</v>
      </c>
      <c r="B84" s="212"/>
      <c r="C84" s="213"/>
      <c r="D84" s="38" t="s">
        <v>13</v>
      </c>
      <c r="E84" s="31">
        <f t="shared" si="18"/>
        <v>11500</v>
      </c>
      <c r="F84" s="31">
        <f t="shared" si="18"/>
        <v>13930</v>
      </c>
      <c r="G84" s="31">
        <f t="shared" si="18"/>
        <v>13930</v>
      </c>
      <c r="H84" s="31">
        <f t="shared" si="18"/>
        <v>13930</v>
      </c>
      <c r="I84" s="161">
        <f t="shared" si="12"/>
        <v>0</v>
      </c>
      <c r="J84" s="162">
        <f t="shared" si="13"/>
        <v>0</v>
      </c>
    </row>
    <row r="85" spans="1:10" x14ac:dyDescent="0.25">
      <c r="A85" s="205">
        <v>37</v>
      </c>
      <c r="B85" s="206"/>
      <c r="C85" s="207"/>
      <c r="D85" s="38" t="s">
        <v>68</v>
      </c>
      <c r="E85" s="31">
        <v>11500</v>
      </c>
      <c r="F85" s="31">
        <f>11500+2430</f>
        <v>13930</v>
      </c>
      <c r="G85" s="31">
        <f>11500+2430</f>
        <v>13930</v>
      </c>
      <c r="H85" s="31">
        <f>11500+2430</f>
        <v>13930</v>
      </c>
      <c r="I85" s="161">
        <f t="shared" si="12"/>
        <v>0</v>
      </c>
      <c r="J85" s="162">
        <f t="shared" si="13"/>
        <v>0</v>
      </c>
    </row>
    <row r="86" spans="1:10" x14ac:dyDescent="0.25">
      <c r="A86" s="214" t="s">
        <v>140</v>
      </c>
      <c r="B86" s="215"/>
      <c r="C86" s="216"/>
      <c r="D86" s="52" t="s">
        <v>54</v>
      </c>
      <c r="E86" s="53">
        <f t="shared" ref="E86:H87" si="19">E87</f>
        <v>34150</v>
      </c>
      <c r="F86" s="53">
        <f t="shared" si="19"/>
        <v>34150</v>
      </c>
      <c r="G86" s="53">
        <f t="shared" si="19"/>
        <v>35844</v>
      </c>
      <c r="H86" s="53">
        <f t="shared" si="19"/>
        <v>35844</v>
      </c>
      <c r="I86" s="161">
        <f t="shared" si="12"/>
        <v>0</v>
      </c>
      <c r="J86" s="162">
        <f t="shared" si="13"/>
        <v>0</v>
      </c>
    </row>
    <row r="87" spans="1:10" x14ac:dyDescent="0.25">
      <c r="A87" s="199" t="s">
        <v>52</v>
      </c>
      <c r="B87" s="200"/>
      <c r="C87" s="201"/>
      <c r="D87" s="56" t="s">
        <v>10</v>
      </c>
      <c r="E87" s="58">
        <f t="shared" si="19"/>
        <v>34150</v>
      </c>
      <c r="F87" s="58">
        <f t="shared" si="19"/>
        <v>34150</v>
      </c>
      <c r="G87" s="58">
        <f t="shared" si="19"/>
        <v>35844</v>
      </c>
      <c r="H87" s="58">
        <f t="shared" si="19"/>
        <v>35844</v>
      </c>
      <c r="I87" s="161">
        <f t="shared" si="12"/>
        <v>0</v>
      </c>
      <c r="J87" s="162">
        <f t="shared" si="13"/>
        <v>0</v>
      </c>
    </row>
    <row r="88" spans="1:10" x14ac:dyDescent="0.25">
      <c r="A88" s="202">
        <v>3</v>
      </c>
      <c r="B88" s="203"/>
      <c r="C88" s="204"/>
      <c r="D88" s="78" t="s">
        <v>13</v>
      </c>
      <c r="E88" s="79">
        <f>SUM(E89:E90)</f>
        <v>34150</v>
      </c>
      <c r="F88" s="79">
        <f>SUM(F89:F90)</f>
        <v>34150</v>
      </c>
      <c r="G88" s="79">
        <f>SUM(G89:G90)</f>
        <v>35844</v>
      </c>
      <c r="H88" s="79">
        <f>SUM(H89:H90)</f>
        <v>35844</v>
      </c>
      <c r="I88" s="161">
        <f t="shared" si="12"/>
        <v>0</v>
      </c>
      <c r="J88" s="162">
        <f t="shared" si="13"/>
        <v>0</v>
      </c>
    </row>
    <row r="89" spans="1:10" x14ac:dyDescent="0.25">
      <c r="A89" s="205">
        <v>31</v>
      </c>
      <c r="B89" s="206"/>
      <c r="C89" s="207"/>
      <c r="D89" s="34" t="s">
        <v>55</v>
      </c>
      <c r="E89" s="31">
        <f>20500+1750+1200+3380</f>
        <v>26830</v>
      </c>
      <c r="F89" s="31">
        <f>20500+1750+1200+3380</f>
        <v>26830</v>
      </c>
      <c r="G89" s="31">
        <f>25317+3617</f>
        <v>28934</v>
      </c>
      <c r="H89" s="31">
        <f>25317+3617</f>
        <v>28934</v>
      </c>
      <c r="I89" s="161">
        <f t="shared" si="12"/>
        <v>0</v>
      </c>
      <c r="J89" s="162">
        <f t="shared" si="13"/>
        <v>0</v>
      </c>
    </row>
    <row r="90" spans="1:10" x14ac:dyDescent="0.25">
      <c r="A90" s="205">
        <v>32</v>
      </c>
      <c r="B90" s="206"/>
      <c r="C90" s="207"/>
      <c r="D90" s="34" t="s">
        <v>21</v>
      </c>
      <c r="E90" s="31">
        <f>200+7120</f>
        <v>7320</v>
      </c>
      <c r="F90" s="31">
        <f>200+7120</f>
        <v>7320</v>
      </c>
      <c r="G90" s="31">
        <f>110+6800</f>
        <v>6910</v>
      </c>
      <c r="H90" s="31">
        <f>110+6800</f>
        <v>6910</v>
      </c>
      <c r="I90" s="161">
        <f t="shared" si="12"/>
        <v>0</v>
      </c>
      <c r="J90" s="162">
        <f t="shared" si="13"/>
        <v>0</v>
      </c>
    </row>
    <row r="91" spans="1:10" x14ac:dyDescent="0.25">
      <c r="A91" s="214" t="s">
        <v>56</v>
      </c>
      <c r="B91" s="215"/>
      <c r="C91" s="216"/>
      <c r="D91" s="52" t="s">
        <v>57</v>
      </c>
      <c r="E91" s="53">
        <f t="shared" ref="E91:H93" si="20">E92</f>
        <v>0</v>
      </c>
      <c r="F91" s="53">
        <f t="shared" si="20"/>
        <v>0</v>
      </c>
      <c r="G91" s="53">
        <f t="shared" si="20"/>
        <v>0</v>
      </c>
      <c r="H91" s="53">
        <f t="shared" si="20"/>
        <v>0</v>
      </c>
      <c r="I91" s="161">
        <f t="shared" si="12"/>
        <v>0</v>
      </c>
      <c r="J91" s="162">
        <v>0</v>
      </c>
    </row>
    <row r="92" spans="1:10" x14ac:dyDescent="0.25">
      <c r="A92" s="199" t="s">
        <v>52</v>
      </c>
      <c r="B92" s="200"/>
      <c r="C92" s="201"/>
      <c r="D92" s="56" t="s">
        <v>10</v>
      </c>
      <c r="E92" s="58">
        <f t="shared" si="20"/>
        <v>0</v>
      </c>
      <c r="F92" s="58">
        <f t="shared" si="20"/>
        <v>0</v>
      </c>
      <c r="G92" s="58">
        <f t="shared" si="20"/>
        <v>0</v>
      </c>
      <c r="H92" s="58">
        <f t="shared" si="20"/>
        <v>0</v>
      </c>
      <c r="I92" s="161">
        <f t="shared" si="12"/>
        <v>0</v>
      </c>
      <c r="J92" s="162">
        <v>0</v>
      </c>
    </row>
    <row r="93" spans="1:10" x14ac:dyDescent="0.25">
      <c r="A93" s="211">
        <v>3</v>
      </c>
      <c r="B93" s="212"/>
      <c r="C93" s="213"/>
      <c r="D93" s="34" t="s">
        <v>13</v>
      </c>
      <c r="E93" s="31">
        <f t="shared" si="20"/>
        <v>0</v>
      </c>
      <c r="F93" s="31">
        <f t="shared" si="20"/>
        <v>0</v>
      </c>
      <c r="G93" s="31">
        <f t="shared" si="20"/>
        <v>0</v>
      </c>
      <c r="H93" s="31">
        <f t="shared" si="20"/>
        <v>0</v>
      </c>
      <c r="I93" s="161">
        <f t="shared" si="12"/>
        <v>0</v>
      </c>
      <c r="J93" s="162">
        <v>0</v>
      </c>
    </row>
    <row r="94" spans="1:10" x14ac:dyDescent="0.25">
      <c r="A94" s="205">
        <v>32</v>
      </c>
      <c r="B94" s="206"/>
      <c r="C94" s="207"/>
      <c r="D94" s="34" t="s">
        <v>21</v>
      </c>
      <c r="E94" s="31">
        <v>0</v>
      </c>
      <c r="F94" s="31">
        <v>0</v>
      </c>
      <c r="G94" s="31">
        <v>0</v>
      </c>
      <c r="H94" s="31">
        <v>0</v>
      </c>
      <c r="I94" s="161">
        <f t="shared" si="12"/>
        <v>0</v>
      </c>
      <c r="J94" s="162">
        <v>0</v>
      </c>
    </row>
    <row r="95" spans="1:10" x14ac:dyDescent="0.25">
      <c r="A95" s="214" t="s">
        <v>141</v>
      </c>
      <c r="B95" s="215"/>
      <c r="C95" s="216"/>
      <c r="D95" s="52" t="s">
        <v>142</v>
      </c>
      <c r="E95" s="53">
        <f t="shared" ref="E95:H97" si="21">E96</f>
        <v>4700</v>
      </c>
      <c r="F95" s="53">
        <f t="shared" si="21"/>
        <v>4700</v>
      </c>
      <c r="G95" s="53">
        <f t="shared" si="21"/>
        <v>3945</v>
      </c>
      <c r="H95" s="53">
        <f t="shared" si="21"/>
        <v>3945</v>
      </c>
      <c r="I95" s="161">
        <f t="shared" si="12"/>
        <v>0</v>
      </c>
      <c r="J95" s="162">
        <f t="shared" si="13"/>
        <v>0</v>
      </c>
    </row>
    <row r="96" spans="1:10" x14ac:dyDescent="0.25">
      <c r="A96" s="199" t="s">
        <v>52</v>
      </c>
      <c r="B96" s="200"/>
      <c r="C96" s="201"/>
      <c r="D96" s="56" t="s">
        <v>10</v>
      </c>
      <c r="E96" s="58">
        <f t="shared" si="21"/>
        <v>4700</v>
      </c>
      <c r="F96" s="58">
        <f t="shared" si="21"/>
        <v>4700</v>
      </c>
      <c r="G96" s="58">
        <f t="shared" si="21"/>
        <v>3945</v>
      </c>
      <c r="H96" s="58">
        <f t="shared" si="21"/>
        <v>3945</v>
      </c>
      <c r="I96" s="161">
        <f t="shared" si="12"/>
        <v>0</v>
      </c>
      <c r="J96" s="162">
        <f t="shared" si="13"/>
        <v>0</v>
      </c>
    </row>
    <row r="97" spans="1:10" x14ac:dyDescent="0.25">
      <c r="A97" s="211">
        <v>3</v>
      </c>
      <c r="B97" s="212"/>
      <c r="C97" s="213"/>
      <c r="D97" s="34" t="s">
        <v>13</v>
      </c>
      <c r="E97" s="31">
        <f t="shared" si="21"/>
        <v>4700</v>
      </c>
      <c r="F97" s="31">
        <f t="shared" si="21"/>
        <v>4700</v>
      </c>
      <c r="G97" s="31">
        <f t="shared" si="21"/>
        <v>3945</v>
      </c>
      <c r="H97" s="31">
        <f t="shared" si="21"/>
        <v>3945</v>
      </c>
      <c r="I97" s="161">
        <f t="shared" si="12"/>
        <v>0</v>
      </c>
      <c r="J97" s="162">
        <f t="shared" si="13"/>
        <v>0</v>
      </c>
    </row>
    <row r="98" spans="1:10" x14ac:dyDescent="0.25">
      <c r="A98" s="205">
        <v>32</v>
      </c>
      <c r="B98" s="206"/>
      <c r="C98" s="207"/>
      <c r="D98" s="34" t="s">
        <v>21</v>
      </c>
      <c r="E98" s="31">
        <v>4700</v>
      </c>
      <c r="F98" s="31">
        <v>4700</v>
      </c>
      <c r="G98" s="31">
        <v>3945</v>
      </c>
      <c r="H98" s="31">
        <v>3945</v>
      </c>
      <c r="I98" s="161">
        <f t="shared" si="12"/>
        <v>0</v>
      </c>
      <c r="J98" s="162">
        <f t="shared" si="13"/>
        <v>0</v>
      </c>
    </row>
    <row r="99" spans="1:10" ht="29.25" customHeight="1" x14ac:dyDescent="0.25">
      <c r="A99" s="208" t="s">
        <v>80</v>
      </c>
      <c r="B99" s="208"/>
      <c r="C99" s="208"/>
      <c r="D99" s="71" t="s">
        <v>81</v>
      </c>
      <c r="E99" s="72">
        <f t="shared" ref="E99:H103" si="22">E100</f>
        <v>0</v>
      </c>
      <c r="F99" s="72">
        <f t="shared" si="22"/>
        <v>0</v>
      </c>
      <c r="G99" s="72">
        <f t="shared" si="22"/>
        <v>0</v>
      </c>
      <c r="H99" s="72">
        <f t="shared" si="22"/>
        <v>0</v>
      </c>
      <c r="I99" s="161">
        <f t="shared" si="12"/>
        <v>0</v>
      </c>
      <c r="J99" s="162">
        <v>0</v>
      </c>
    </row>
    <row r="100" spans="1:10" ht="26.25" customHeight="1" x14ac:dyDescent="0.25">
      <c r="A100" s="209" t="s">
        <v>44</v>
      </c>
      <c r="B100" s="209"/>
      <c r="C100" s="209"/>
      <c r="D100" s="46" t="s">
        <v>81</v>
      </c>
      <c r="E100" s="47">
        <f t="shared" si="22"/>
        <v>0</v>
      </c>
      <c r="F100" s="47">
        <f t="shared" si="22"/>
        <v>0</v>
      </c>
      <c r="G100" s="47">
        <f t="shared" si="22"/>
        <v>0</v>
      </c>
      <c r="H100" s="47">
        <f t="shared" si="22"/>
        <v>0</v>
      </c>
      <c r="I100" s="161">
        <f t="shared" si="12"/>
        <v>0</v>
      </c>
      <c r="J100" s="162">
        <v>0</v>
      </c>
    </row>
    <row r="101" spans="1:10" ht="35.25" customHeight="1" x14ac:dyDescent="0.25">
      <c r="A101" s="210" t="s">
        <v>82</v>
      </c>
      <c r="B101" s="210"/>
      <c r="C101" s="210"/>
      <c r="D101" s="64" t="s">
        <v>84</v>
      </c>
      <c r="E101" s="51">
        <f t="shared" si="22"/>
        <v>0</v>
      </c>
      <c r="F101" s="51">
        <f t="shared" si="22"/>
        <v>0</v>
      </c>
      <c r="G101" s="51">
        <f t="shared" si="22"/>
        <v>0</v>
      </c>
      <c r="H101" s="51">
        <f t="shared" si="22"/>
        <v>0</v>
      </c>
      <c r="I101" s="161">
        <f t="shared" si="12"/>
        <v>0</v>
      </c>
      <c r="J101" s="162">
        <v>0</v>
      </c>
    </row>
    <row r="102" spans="1:10" ht="19.5" customHeight="1" x14ac:dyDescent="0.25">
      <c r="A102" s="217" t="s">
        <v>83</v>
      </c>
      <c r="B102" s="217"/>
      <c r="C102" s="217"/>
      <c r="D102" s="65" t="s">
        <v>78</v>
      </c>
      <c r="E102" s="55">
        <f t="shared" si="22"/>
        <v>0</v>
      </c>
      <c r="F102" s="55">
        <f t="shared" si="22"/>
        <v>0</v>
      </c>
      <c r="G102" s="55">
        <f t="shared" si="22"/>
        <v>0</v>
      </c>
      <c r="H102" s="55">
        <f t="shared" si="22"/>
        <v>0</v>
      </c>
      <c r="I102" s="161">
        <f t="shared" si="12"/>
        <v>0</v>
      </c>
      <c r="J102" s="162">
        <v>0</v>
      </c>
    </row>
    <row r="103" spans="1:10" ht="23.25" customHeight="1" x14ac:dyDescent="0.25">
      <c r="A103" s="197">
        <v>4</v>
      </c>
      <c r="B103" s="197"/>
      <c r="C103" s="197"/>
      <c r="D103" s="44" t="s">
        <v>15</v>
      </c>
      <c r="E103" s="43">
        <f t="shared" si="22"/>
        <v>0</v>
      </c>
      <c r="F103" s="43">
        <f t="shared" si="22"/>
        <v>0</v>
      </c>
      <c r="G103" s="43">
        <f t="shared" si="22"/>
        <v>0</v>
      </c>
      <c r="H103" s="43">
        <f t="shared" si="22"/>
        <v>0</v>
      </c>
      <c r="I103" s="161">
        <f t="shared" si="12"/>
        <v>0</v>
      </c>
      <c r="J103" s="162">
        <v>0</v>
      </c>
    </row>
    <row r="104" spans="1:10" ht="23.25" customHeight="1" x14ac:dyDescent="0.25">
      <c r="A104" s="197">
        <v>45</v>
      </c>
      <c r="B104" s="197"/>
      <c r="C104" s="197"/>
      <c r="D104" s="45" t="s">
        <v>79</v>
      </c>
      <c r="E104" s="43">
        <v>0</v>
      </c>
      <c r="F104" s="43">
        <v>0</v>
      </c>
      <c r="G104" s="43">
        <v>0</v>
      </c>
      <c r="H104" s="43">
        <v>0</v>
      </c>
      <c r="I104" s="161">
        <f t="shared" si="12"/>
        <v>0</v>
      </c>
      <c r="J104" s="162">
        <v>0</v>
      </c>
    </row>
  </sheetData>
  <mergeCells count="101">
    <mergeCell ref="A7:C7"/>
    <mergeCell ref="A8:C8"/>
    <mergeCell ref="A9:C9"/>
    <mergeCell ref="A4:C4"/>
    <mergeCell ref="A2:B2"/>
    <mergeCell ref="C2:D2"/>
    <mergeCell ref="A55:C55"/>
    <mergeCell ref="A56:C56"/>
    <mergeCell ref="A33:C33"/>
    <mergeCell ref="A46:C46"/>
    <mergeCell ref="A47:C47"/>
    <mergeCell ref="A17:C17"/>
    <mergeCell ref="A18:C18"/>
    <mergeCell ref="A19:C19"/>
    <mergeCell ref="A13:C13"/>
    <mergeCell ref="A14:C14"/>
    <mergeCell ref="A15:C15"/>
    <mergeCell ref="A16:C16"/>
    <mergeCell ref="A5:C5"/>
    <mergeCell ref="A6:C6"/>
    <mergeCell ref="A10:C10"/>
    <mergeCell ref="A28:C28"/>
    <mergeCell ref="A29:C29"/>
    <mergeCell ref="A32:C32"/>
    <mergeCell ref="A73:C73"/>
    <mergeCell ref="A52:C52"/>
    <mergeCell ref="A68:C68"/>
    <mergeCell ref="A69:C69"/>
    <mergeCell ref="A57:C57"/>
    <mergeCell ref="A58:C58"/>
    <mergeCell ref="A62:C62"/>
    <mergeCell ref="A30:C30"/>
    <mergeCell ref="A31:C31"/>
    <mergeCell ref="A53:C53"/>
    <mergeCell ref="A54:C54"/>
    <mergeCell ref="A42:C42"/>
    <mergeCell ref="A34:C34"/>
    <mergeCell ref="A71:C71"/>
    <mergeCell ref="A72:C72"/>
    <mergeCell ref="A63:C63"/>
    <mergeCell ref="A64:C64"/>
    <mergeCell ref="A65:C65"/>
    <mergeCell ref="A66:C66"/>
    <mergeCell ref="A35:C35"/>
    <mergeCell ref="A43:C43"/>
    <mergeCell ref="A44:C44"/>
    <mergeCell ref="A48:C48"/>
    <mergeCell ref="A49:C49"/>
    <mergeCell ref="A89:C89"/>
    <mergeCell ref="A75:C75"/>
    <mergeCell ref="A76:C76"/>
    <mergeCell ref="A77:C77"/>
    <mergeCell ref="A78:C78"/>
    <mergeCell ref="A86:C86"/>
    <mergeCell ref="A79:C79"/>
    <mergeCell ref="A80:C80"/>
    <mergeCell ref="A81:C81"/>
    <mergeCell ref="A37:C37"/>
    <mergeCell ref="A67:C67"/>
    <mergeCell ref="A38:C38"/>
    <mergeCell ref="A39:C39"/>
    <mergeCell ref="A40:C40"/>
    <mergeCell ref="A41:C41"/>
    <mergeCell ref="A36:C36"/>
    <mergeCell ref="A70:C70"/>
    <mergeCell ref="A45:C45"/>
    <mergeCell ref="A85:C85"/>
    <mergeCell ref="A92:C92"/>
    <mergeCell ref="A93:C93"/>
    <mergeCell ref="A94:C94"/>
    <mergeCell ref="A95:C95"/>
    <mergeCell ref="A96:C96"/>
    <mergeCell ref="A87:C87"/>
    <mergeCell ref="A88:C88"/>
    <mergeCell ref="A102:C102"/>
    <mergeCell ref="A91:C91"/>
    <mergeCell ref="A90:C90"/>
    <mergeCell ref="A1:J1"/>
    <mergeCell ref="A3:J3"/>
    <mergeCell ref="A104:C104"/>
    <mergeCell ref="A11:C11"/>
    <mergeCell ref="A12:C12"/>
    <mergeCell ref="A20:C20"/>
    <mergeCell ref="A21:C21"/>
    <mergeCell ref="A22:C22"/>
    <mergeCell ref="A23:C23"/>
    <mergeCell ref="A24:C24"/>
    <mergeCell ref="A25:C25"/>
    <mergeCell ref="A26:C26"/>
    <mergeCell ref="A27:C27"/>
    <mergeCell ref="A50:C50"/>
    <mergeCell ref="A99:C99"/>
    <mergeCell ref="A100:C100"/>
    <mergeCell ref="A101:C101"/>
    <mergeCell ref="A51:C51"/>
    <mergeCell ref="A103:C103"/>
    <mergeCell ref="A97:C97"/>
    <mergeCell ref="A98:C98"/>
    <mergeCell ref="A82:C82"/>
    <mergeCell ref="A83:C83"/>
    <mergeCell ref="A84:C84"/>
  </mergeCells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izvorina</vt:lpstr>
      <vt:lpstr>POSEBNI DIO</vt:lpstr>
      <vt:lpstr>'POSEBNI DIO'!Ispis_naslova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User</cp:lastModifiedBy>
  <cp:lastPrinted>2024-09-18T11:57:46Z</cp:lastPrinted>
  <dcterms:created xsi:type="dcterms:W3CDTF">2022-08-12T12:51:27Z</dcterms:created>
  <dcterms:modified xsi:type="dcterms:W3CDTF">2024-12-18T14:07:51Z</dcterms:modified>
</cp:coreProperties>
</file>